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igerim.akhatova\Desktop\ВСС\2024\01.07.2024\ВСС общий\"/>
    </mc:Choice>
  </mc:AlternateContent>
  <xr:revisionPtr revIDLastSave="0" documentId="13_ncr:1_{A3EABF0F-ECF1-45EA-A1EA-BB1DCDA2A1EF}" xr6:coauthVersionLast="47" xr6:coauthVersionMax="47" xr10:uidLastSave="{00000000-0000-0000-0000-000000000000}"/>
  <bookViews>
    <workbookView xWindow="-108" yWindow="-108" windowWidth="23256" windowHeight="12576" tabRatio="273" xr2:uid="{00000000-000D-0000-FFFF-FFFF00000000}"/>
  </bookViews>
  <sheets>
    <sheet name="МФО" sheetId="2" r:id="rId1"/>
    <sheet name="ЛК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0" i="3" l="1"/>
  <c r="F40" i="3"/>
  <c r="G40" i="3"/>
  <c r="F38" i="3"/>
  <c r="G38" i="3"/>
  <c r="E38" i="3"/>
  <c r="D40" i="3"/>
  <c r="D38" i="3"/>
  <c r="G5" i="3"/>
  <c r="F5" i="3"/>
  <c r="E5" i="3"/>
  <c r="D5" i="3"/>
  <c r="J13" i="3" l="1"/>
  <c r="G13" i="3"/>
  <c r="I13" i="3" s="1"/>
  <c r="G39" i="3" l="1"/>
  <c r="G37" i="3"/>
  <c r="I37" i="3" s="1"/>
  <c r="J37" i="3"/>
  <c r="J32" i="3" l="1"/>
  <c r="G32" i="3"/>
  <c r="I32" i="3" s="1"/>
  <c r="J39" i="3" l="1"/>
  <c r="F2" i="3"/>
  <c r="H2" i="3"/>
  <c r="D2" i="3"/>
  <c r="E2" i="3"/>
  <c r="L38" i="3"/>
  <c r="I16" i="2"/>
  <c r="G16" i="2"/>
  <c r="H16" i="2" l="1"/>
  <c r="J16" i="2"/>
  <c r="K16" i="2" s="1"/>
  <c r="I39" i="3"/>
  <c r="G27" i="2" l="1"/>
  <c r="I18" i="2" l="1"/>
  <c r="G18" i="2"/>
  <c r="H18" i="2" s="1"/>
  <c r="G4" i="3" l="1"/>
  <c r="G3" i="3"/>
  <c r="G6" i="3"/>
  <c r="G2" i="3" l="1"/>
  <c r="J34" i="3" l="1"/>
  <c r="G34" i="3"/>
  <c r="I34" i="3" s="1"/>
  <c r="J29" i="3"/>
  <c r="J28" i="3"/>
  <c r="J27" i="3"/>
  <c r="J26" i="3"/>
  <c r="G29" i="3"/>
  <c r="I29" i="3" s="1"/>
  <c r="G28" i="3"/>
  <c r="I28" i="3" s="1"/>
  <c r="G27" i="3"/>
  <c r="I27" i="3" s="1"/>
  <c r="G26" i="3"/>
  <c r="I26" i="3" s="1"/>
  <c r="I27" i="2" l="1"/>
  <c r="H27" i="2"/>
  <c r="E26" i="2"/>
  <c r="F26" i="2"/>
  <c r="D26" i="2"/>
  <c r="D21" i="2"/>
  <c r="E3" i="2"/>
  <c r="F3" i="2"/>
  <c r="D3" i="2"/>
  <c r="G26" i="2" l="1"/>
  <c r="D28" i="2"/>
  <c r="G13" i="2"/>
  <c r="H13" i="2" s="1"/>
  <c r="I13" i="2"/>
  <c r="J36" i="3"/>
  <c r="G36" i="3"/>
  <c r="I36" i="3" s="1"/>
  <c r="J35" i="3" l="1"/>
  <c r="G35" i="3"/>
  <c r="I35" i="3" s="1"/>
  <c r="J25" i="3" l="1"/>
  <c r="J8" i="3"/>
  <c r="J4" i="3"/>
  <c r="J3" i="3"/>
  <c r="I4" i="3" l="1"/>
  <c r="I3" i="3"/>
  <c r="G8" i="3"/>
  <c r="I8" i="3" s="1"/>
  <c r="G7" i="3"/>
  <c r="G25" i="3" l="1"/>
  <c r="I25" i="3" s="1"/>
  <c r="G24" i="3"/>
  <c r="I24" i="3" s="1"/>
  <c r="J24" i="3"/>
  <c r="J20" i="3" l="1"/>
  <c r="J21" i="3"/>
  <c r="J22" i="3"/>
  <c r="J23" i="3"/>
  <c r="J30" i="3"/>
  <c r="J31" i="3"/>
  <c r="J33" i="3"/>
  <c r="J7" i="3"/>
  <c r="G23" i="3"/>
  <c r="I23" i="3" s="1"/>
  <c r="E21" i="2" l="1"/>
  <c r="E28" i="2" s="1"/>
  <c r="F21" i="2"/>
  <c r="F28" i="2" s="1"/>
  <c r="J12" i="3" l="1"/>
  <c r="G12" i="3"/>
  <c r="I12" i="3" s="1"/>
  <c r="G22" i="3" l="1"/>
  <c r="I22" i="3" s="1"/>
  <c r="G21" i="3"/>
  <c r="I21" i="3" s="1"/>
  <c r="G25" i="2" l="1"/>
  <c r="J19" i="3" l="1"/>
  <c r="G19" i="3"/>
  <c r="G20" i="3"/>
  <c r="I20" i="3" l="1"/>
  <c r="I19" i="3"/>
  <c r="G20" i="2"/>
  <c r="H20" i="2" s="1"/>
  <c r="I20" i="2"/>
  <c r="G18" i="3" l="1"/>
  <c r="J18" i="3"/>
  <c r="I18" i="3" l="1"/>
  <c r="G12" i="2"/>
  <c r="H12" i="2" s="1"/>
  <c r="I12" i="2"/>
  <c r="J17" i="3" l="1"/>
  <c r="J16" i="3"/>
  <c r="J15" i="3"/>
  <c r="J10" i="3"/>
  <c r="J9" i="3"/>
  <c r="G17" i="3"/>
  <c r="I17" i="3" s="1"/>
  <c r="G16" i="3"/>
  <c r="I16" i="3" s="1"/>
  <c r="G15" i="3" l="1"/>
  <c r="I15" i="3" s="1"/>
  <c r="G10" i="3" l="1"/>
  <c r="G9" i="3"/>
  <c r="I10" i="3" l="1"/>
  <c r="I9" i="3"/>
  <c r="L5" i="3" l="1"/>
  <c r="G33" i="3"/>
  <c r="G31" i="3"/>
  <c r="G30" i="3"/>
  <c r="J14" i="3"/>
  <c r="G14" i="3"/>
  <c r="I31" i="3" l="1"/>
  <c r="L2" i="3"/>
  <c r="I30" i="3"/>
  <c r="I33" i="3"/>
  <c r="I14" i="3"/>
  <c r="J11" i="3"/>
  <c r="G11" i="3"/>
  <c r="I7" i="3"/>
  <c r="J6" i="3"/>
  <c r="I11" i="3" l="1"/>
  <c r="I6" i="3"/>
  <c r="G17" i="2" l="1"/>
  <c r="I17" i="2"/>
  <c r="H17" i="2" l="1"/>
  <c r="I14" i="2"/>
  <c r="G14" i="2"/>
  <c r="I15" i="2"/>
  <c r="G15" i="2"/>
  <c r="H15" i="2" s="1"/>
  <c r="H14" i="2" l="1"/>
  <c r="I8" i="2"/>
  <c r="I6" i="2"/>
  <c r="I5" i="2"/>
  <c r="G8" i="2"/>
  <c r="H8" i="2" s="1"/>
  <c r="G6" i="2"/>
  <c r="H6" i="2" s="1"/>
  <c r="G5" i="2"/>
  <c r="H5" i="2" s="1"/>
  <c r="I4" i="2"/>
  <c r="G9" i="2"/>
  <c r="I9" i="2"/>
  <c r="G10" i="2"/>
  <c r="I10" i="2"/>
  <c r="G11" i="2"/>
  <c r="H11" i="2" s="1"/>
  <c r="I11" i="2"/>
  <c r="G19" i="2"/>
  <c r="I19" i="2"/>
  <c r="I28" i="2"/>
  <c r="H28" i="2"/>
  <c r="I25" i="2"/>
  <c r="H10" i="2" l="1"/>
  <c r="H9" i="2"/>
  <c r="H19" i="2"/>
  <c r="G4" i="2"/>
  <c r="G7" i="2"/>
  <c r="H7" i="2" s="1"/>
  <c r="I7" i="2"/>
  <c r="H25" i="2"/>
  <c r="H4" i="2" l="1"/>
  <c r="G3" i="2"/>
  <c r="J3" i="2" s="1"/>
  <c r="K3" i="2" s="1"/>
  <c r="G24" i="2"/>
  <c r="H24" i="2" s="1"/>
  <c r="G23" i="2"/>
  <c r="H23" i="2" s="1"/>
  <c r="G22" i="2"/>
  <c r="H22" i="2" l="1"/>
  <c r="I24" i="2"/>
  <c r="I23" i="2"/>
  <c r="I22" i="2"/>
  <c r="G21" i="2" l="1"/>
  <c r="G28" i="2" s="1"/>
  <c r="H38" i="3" l="1"/>
  <c r="H5" i="3"/>
  <c r="K38" i="3"/>
  <c r="K5" i="3" s="1"/>
  <c r="K2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Айгерим Жандосовна Ахатова</author>
  </authors>
  <commentList>
    <comment ref="H16" authorId="0" shapeId="0" xr:uid="{ED4400D7-7E4F-4486-8A26-4B47FC6BC2A0}">
      <text>
        <r>
          <rPr>
            <b/>
            <sz val="9"/>
            <color indexed="81"/>
            <rFont val="Tahoma"/>
            <family val="2"/>
            <charset val="204"/>
          </rPr>
          <t>Айгерим Жандосовна Ахатова:</t>
        </r>
        <r>
          <rPr>
            <sz val="9"/>
            <color indexed="81"/>
            <rFont val="Tahoma"/>
            <family val="2"/>
            <charset val="204"/>
          </rPr>
          <t xml:space="preserve">
Согласно письму №071.4-06/512 от 29.08.2024 КМФ превышение порога ВСС возникло в связи с планируемым переходом МФО в БВУ. Согласно зак-ву при переходе МФО в БВУ запрещается заключать новые договоры. КМФ направит средства на СМСП</t>
        </r>
      </text>
    </comment>
  </commentList>
</comments>
</file>

<file path=xl/sharedStrings.xml><?xml version="1.0" encoding="utf-8"?>
<sst xmlns="http://schemas.openxmlformats.org/spreadsheetml/2006/main" count="149" uniqueCount="97">
  <si>
    <t>Допустимый остаток ВСС</t>
  </si>
  <si>
    <t>Доля, %</t>
  </si>
  <si>
    <t>ОД партнера перед Фондом</t>
  </si>
  <si>
    <t>ТОО "МФО "Тойота Файнаншл Сервисез Казахстан"</t>
  </si>
  <si>
    <t>ТОО МФО Арнур Кредит</t>
  </si>
  <si>
    <t>Наименование МФО</t>
  </si>
  <si>
    <t>Продукт финансирования</t>
  </si>
  <si>
    <t>Сумма задолженности СМСП перед МФО</t>
  </si>
  <si>
    <t>Свободные средства МФО</t>
  </si>
  <si>
    <t>ИТОГО:</t>
  </si>
  <si>
    <t xml:space="preserve"> </t>
  </si>
  <si>
    <t>ТОО "МФО Business Finance"</t>
  </si>
  <si>
    <t>Ближайшее погашение ОД                   (3 месяца)</t>
  </si>
  <si>
    <t>Государственная программа развития продуктивной занятости и массового предпринимательства на 2017-2019 годы "Енбек"</t>
  </si>
  <si>
    <t>ТОО "МФО "KMF"</t>
  </si>
  <si>
    <t>ТОО "МФО "Региональный инвестиционный центр "Кызылорда"</t>
  </si>
  <si>
    <t>АО Лизинг Групп</t>
  </si>
  <si>
    <t>ТОО ТехноЛизинг</t>
  </si>
  <si>
    <t>АО Халык-Лизинг</t>
  </si>
  <si>
    <t>Программа обусловленного размещения средств в лизинговых компаниях для последующего финансирования СМСП "Даму-Лизинг"</t>
  </si>
  <si>
    <t>Сумма задолженности СМСП перед ЛК</t>
  </si>
  <si>
    <t>Свободные средства ЛК</t>
  </si>
  <si>
    <t>АО Форте Лизинг</t>
  </si>
  <si>
    <t>ТОО МФО Ырыс</t>
  </si>
  <si>
    <t>ТОО "МФО "ТAS Microfinance"</t>
  </si>
  <si>
    <t>ТОО Нур Лизинг</t>
  </si>
  <si>
    <t>ТОО Capital Leasing</t>
  </si>
  <si>
    <t>АО Казахстанская иджара компания</t>
  </si>
  <si>
    <t>ТОО Эксперт Лизинг</t>
  </si>
  <si>
    <t>Сумма превышения</t>
  </si>
  <si>
    <t>Сумма штрафа</t>
  </si>
  <si>
    <t>в т.ч. зарезервированные средства</t>
  </si>
  <si>
    <t>ТОО МФО Ырыс (ТРП)</t>
  </si>
  <si>
    <t>ТОО "МФО "Rangeld Finance"</t>
  </si>
  <si>
    <t>Программа обусловленного размещения средств в МФО для последующего финансирования СМСП Даму-Микро</t>
  </si>
  <si>
    <t>Даму-Факторинг</t>
  </si>
  <si>
    <t>Исламское финансирование</t>
  </si>
  <si>
    <t>ТОО BCC Leasing</t>
  </si>
  <si>
    <t>№ Соглашения</t>
  </si>
  <si>
    <t> № МФО – 22 от 30/06/2020</t>
  </si>
  <si>
    <t> № МФО – 24 от 29/09/2020</t>
  </si>
  <si>
    <t> № МФО – 36 от 14/01/2021</t>
  </si>
  <si>
    <t> № МФО – 53 от 30/07/2021</t>
  </si>
  <si>
    <t> № МФО – 39 от 25/05/2022</t>
  </si>
  <si>
    <t>64/МП-2019 от 10.12.19</t>
  </si>
  <si>
    <t>№ МФО-21</t>
  </si>
  <si>
    <t>№МФО-33</t>
  </si>
  <si>
    <t>№МФО-40</t>
  </si>
  <si>
    <t>№МФО-110</t>
  </si>
  <si>
    <t>№ПРФ-228</t>
  </si>
  <si>
    <t>9/МП-2017</t>
  </si>
  <si>
    <t>44/МП-2019</t>
  </si>
  <si>
    <t>21/МП-2018)</t>
  </si>
  <si>
    <t>МФО-56 от 20.01.2022</t>
  </si>
  <si>
    <t>МФО-102 от 03.08.2022</t>
  </si>
  <si>
    <t>МФО-304 от 07.12.2023</t>
  </si>
  <si>
    <t>Ф 124 от 22.10.2022</t>
  </si>
  <si>
    <t>№МФО-23</t>
  </si>
  <si>
    <t>№МФО-57</t>
  </si>
  <si>
    <t xml:space="preserve">№ МФО-15 от 23.12.2019 </t>
  </si>
  <si>
    <t>№МФО-60</t>
  </si>
  <si>
    <t>№  Соглашения</t>
  </si>
  <si>
    <t>№52 от 24.06.2020</t>
  </si>
  <si>
    <t>№313 от 09.07.2021</t>
  </si>
  <si>
    <t>1-18-Л2</t>
  </si>
  <si>
    <t>Согл.№ 265,                  Согл.№ 351</t>
  </si>
  <si>
    <t>Согл.№ 67</t>
  </si>
  <si>
    <t>№ 78 от 24.07.2020 г.</t>
  </si>
  <si>
    <t>№ 261 от 05.05.2021 г.</t>
  </si>
  <si>
    <t>№393 от 29.03.2022 г.</t>
  </si>
  <si>
    <t>№209 от 21.06.2023 г.</t>
  </si>
  <si>
    <t>№ 326 от 23.01.2024 г.</t>
  </si>
  <si>
    <t>№ 304 от 16.06.2021 г.</t>
  </si>
  <si>
    <t>№ 315 от 09.07.2021 г.</t>
  </si>
  <si>
    <t>№ 332от 29.07.2021 г.</t>
  </si>
  <si>
    <t>№ 346 от 02.09.2021 г.</t>
  </si>
  <si>
    <t>№ 355 от 24.09.2021 г.</t>
  </si>
  <si>
    <t>№ 356 от 07.10.2021 г.</t>
  </si>
  <si>
    <t>№ 361 от 22.10.2021 г.</t>
  </si>
  <si>
    <t>№ 1079 от 28.12.2021 г.</t>
  </si>
  <si>
    <t>№ 380 от 02.03.2022 г.</t>
  </si>
  <si>
    <t>№ 40 от 25.05.2022 г.</t>
  </si>
  <si>
    <t>№ 126 от 04.11.2022г</t>
  </si>
  <si>
    <t>№139 от 29.11.2022г.</t>
  </si>
  <si>
    <t>№ 144 от 08.12.2022г</t>
  </si>
  <si>
    <t>№ 151 от 23.12.2022г</t>
  </si>
  <si>
    <t>№ 152 от 27.12.2022г</t>
  </si>
  <si>
    <t>№208 от 12.06.2023г</t>
  </si>
  <si>
    <t>№117 от 02.11. 2020 г.</t>
  </si>
  <si>
    <t>№375 от 27.12.2021 г.</t>
  </si>
  <si>
    <t>№273 от 26.10.2023 г.</t>
  </si>
  <si>
    <t>№373 от 22.12.2021г.</t>
  </si>
  <si>
    <t>№108 от 08.09.2022г.</t>
  </si>
  <si>
    <t>Согл.№ 58</t>
  </si>
  <si>
    <t>№345 от 02.09.2021</t>
  </si>
  <si>
    <t>Согл.№ 286</t>
  </si>
  <si>
    <t>Ф-161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</si>
</sst>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43" formatCode="_-* #,##0.00_-;\-* #,##0.00_-;_-* &quot;-&quot;??_-;_-@_-"/>
    <numFmt numFmtId="164" formatCode="_-* #,##0.00\ _₽_-;\-* #,##0.00\ _₽_-;_-* &quot;-&quot;??\ _₽_-;_-@_-"/>
    <numFmt numFmtId="165" formatCode="_-* #,##0.00_ _-;\-* #,##0.00_ _-;_-* &quot;-&quot;??_ _-;_-@_-"/>
    <numFmt numFmtId="166" formatCode="0.0%"/>
    <numFmt numFmtId="167" formatCode="_-* #,##0_р_._-;\-* #,##0_р_._-;_-* &quot;-&quot;??_р_._-;_-@_-"/>
    <numFmt numFmtId="168" formatCode="_-* #,##0.0_р_._-;\-* #,##0.0_р_._-;_-* &quot;-&quot;??_р_._-;_-@_-"/>
    <numFmt numFmtId="169" formatCode="_-* #,##0.00\ _₸_-;\-* #,##0.00\ _₸_-;_-* &quot;-&quot;??\ _₸_-;_-@_-"/>
    <numFmt numFmtId="170" formatCode="_-* #,##0.00_р_._-;\-* #,##0.00_р_._-;_-* &quot;-&quot;??_р_._-;_-@_-"/>
  </numFmts>
  <fonts count="47" x14ac:knownFonts="1">
    <font>
      <sz val="8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6"/>
      <color indexed="23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ourier"/>
      <family val="1"/>
      <charset val="204"/>
    </font>
    <font>
      <sz val="10"/>
      <name val="Helv"/>
      <charset val="204"/>
    </font>
    <font>
      <sz val="12"/>
      <name val="Arial Cyr"/>
    </font>
    <font>
      <b/>
      <sz val="8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40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35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23"/>
      </patternFill>
    </fill>
    <fill>
      <patternFill patternType="solid">
        <fgColor indexed="50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medium">
        <color indexed="55"/>
      </bottom>
      <diagonal/>
    </border>
    <border>
      <left/>
      <right/>
      <top/>
      <bottom style="double">
        <color indexed="5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52">
    <xf numFmtId="0" fontId="0" fillId="0" borderId="0"/>
    <xf numFmtId="164" fontId="5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13" fillId="0" borderId="0"/>
    <xf numFmtId="0" fontId="3" fillId="0" borderId="0"/>
    <xf numFmtId="0" fontId="14" fillId="0" borderId="0"/>
    <xf numFmtId="170" fontId="14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/>
    <xf numFmtId="170" fontId="13" fillId="0" borderId="0" applyFont="0" applyFill="0" applyBorder="0" applyAlignment="0" applyProtection="0"/>
    <xf numFmtId="0" fontId="14" fillId="0" borderId="0"/>
    <xf numFmtId="0" fontId="13" fillId="0" borderId="0"/>
    <xf numFmtId="0" fontId="15" fillId="0" borderId="0"/>
    <xf numFmtId="0" fontId="14" fillId="0" borderId="0"/>
    <xf numFmtId="170" fontId="16" fillId="0" borderId="0" applyFont="0" applyFill="0" applyBorder="0" applyAlignment="0" applyProtection="0"/>
    <xf numFmtId="0" fontId="14" fillId="0" borderId="0"/>
    <xf numFmtId="170" fontId="14" fillId="0" borderId="0" applyFont="0" applyFill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4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5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9" borderId="0" applyNumberFormat="0" applyBorder="0" applyAlignment="0" applyProtection="0"/>
    <xf numFmtId="0" fontId="17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5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3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0" borderId="0" applyNumberFormat="0" applyBorder="0" applyAlignment="0" applyProtection="0"/>
    <xf numFmtId="0" fontId="18" fillId="15" borderId="0" applyNumberFormat="0" applyBorder="0" applyAlignment="0" applyProtection="0"/>
    <xf numFmtId="0" fontId="18" fillId="13" borderId="0" applyNumberFormat="0" applyBorder="0" applyAlignment="0" applyProtection="0"/>
    <xf numFmtId="0" fontId="18" fillId="16" borderId="0" applyNumberFormat="0" applyBorder="0" applyAlignment="0" applyProtection="0"/>
    <xf numFmtId="0" fontId="19" fillId="17" borderId="0" applyNumberFormat="0" applyBorder="0" applyAlignment="0" applyProtection="0"/>
    <xf numFmtId="0" fontId="20" fillId="7" borderId="5" applyNumberFormat="0" applyAlignment="0" applyProtection="0"/>
    <xf numFmtId="0" fontId="21" fillId="18" borderId="6" applyNumberFormat="0" applyAlignment="0" applyProtection="0"/>
    <xf numFmtId="0" fontId="22" fillId="0" borderId="0" applyNumberFormat="0" applyFill="0" applyBorder="0" applyAlignment="0" applyProtection="0"/>
    <xf numFmtId="0" fontId="23" fillId="19" borderId="0" applyNumberFormat="0" applyBorder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14" fillId="0" borderId="0"/>
    <xf numFmtId="0" fontId="27" fillId="12" borderId="5" applyNumberFormat="0" applyAlignment="0" applyProtection="0"/>
    <xf numFmtId="0" fontId="28" fillId="0" borderId="10" applyNumberFormat="0" applyFill="0" applyAlignment="0" applyProtection="0"/>
    <xf numFmtId="0" fontId="29" fillId="20" borderId="0" applyNumberFormat="0" applyBorder="0" applyAlignment="0" applyProtection="0"/>
    <xf numFmtId="0" fontId="30" fillId="6" borderId="5" applyNumberFormat="0" applyFont="0" applyAlignment="0" applyProtection="0"/>
    <xf numFmtId="0" fontId="31" fillId="7" borderId="11" applyNumberFormat="0" applyAlignment="0" applyProtection="0"/>
    <xf numFmtId="4" fontId="32" fillId="21" borderId="11" applyNumberFormat="0" applyProtection="0">
      <alignment vertical="center"/>
    </xf>
    <xf numFmtId="4" fontId="33" fillId="21" borderId="11" applyNumberFormat="0" applyProtection="0">
      <alignment vertical="center"/>
    </xf>
    <xf numFmtId="4" fontId="32" fillId="21" borderId="11" applyNumberFormat="0" applyProtection="0">
      <alignment horizontal="left" vertical="center" indent="1"/>
    </xf>
    <xf numFmtId="4" fontId="32" fillId="21" borderId="11" applyNumberFormat="0" applyProtection="0">
      <alignment horizontal="left" vertical="center" indent="1"/>
    </xf>
    <xf numFmtId="0" fontId="13" fillId="22" borderId="11" applyNumberFormat="0" applyProtection="0">
      <alignment horizontal="left" vertical="center" indent="1"/>
    </xf>
    <xf numFmtId="4" fontId="32" fillId="23" borderId="11" applyNumberFormat="0" applyProtection="0">
      <alignment horizontal="right" vertical="center"/>
    </xf>
    <xf numFmtId="4" fontId="32" fillId="24" borderId="11" applyNumberFormat="0" applyProtection="0">
      <alignment horizontal="right" vertical="center"/>
    </xf>
    <xf numFmtId="4" fontId="32" fillId="25" borderId="11" applyNumberFormat="0" applyProtection="0">
      <alignment horizontal="right" vertical="center"/>
    </xf>
    <xf numFmtId="4" fontId="32" fillId="26" borderId="11" applyNumberFormat="0" applyProtection="0">
      <alignment horizontal="right" vertical="center"/>
    </xf>
    <xf numFmtId="4" fontId="32" fillId="27" borderId="11" applyNumberFormat="0" applyProtection="0">
      <alignment horizontal="right" vertical="center"/>
    </xf>
    <xf numFmtId="4" fontId="32" fillId="28" borderId="11" applyNumberFormat="0" applyProtection="0">
      <alignment horizontal="right" vertical="center"/>
    </xf>
    <xf numFmtId="4" fontId="32" fillId="29" borderId="11" applyNumberFormat="0" applyProtection="0">
      <alignment horizontal="right" vertical="center"/>
    </xf>
    <xf numFmtId="4" fontId="32" fillId="30" borderId="11" applyNumberFormat="0" applyProtection="0">
      <alignment horizontal="right" vertical="center"/>
    </xf>
    <xf numFmtId="4" fontId="32" fillId="31" borderId="11" applyNumberFormat="0" applyProtection="0">
      <alignment horizontal="right" vertical="center"/>
    </xf>
    <xf numFmtId="4" fontId="34" fillId="32" borderId="11" applyNumberFormat="0" applyProtection="0">
      <alignment horizontal="left" vertical="center" indent="1"/>
    </xf>
    <xf numFmtId="4" fontId="32" fillId="33" borderId="12" applyNumberFormat="0" applyProtection="0">
      <alignment horizontal="left" vertical="center" indent="1"/>
    </xf>
    <xf numFmtId="4" fontId="35" fillId="34" borderId="0" applyNumberFormat="0" applyProtection="0">
      <alignment horizontal="left" vertical="center" indent="1"/>
    </xf>
    <xf numFmtId="0" fontId="13" fillId="22" borderId="11" applyNumberFormat="0" applyProtection="0">
      <alignment horizontal="left" vertical="center" indent="1"/>
    </xf>
    <xf numFmtId="4" fontId="32" fillId="33" borderId="11" applyNumberFormat="0" applyProtection="0">
      <alignment horizontal="left" vertical="center" indent="1"/>
    </xf>
    <xf numFmtId="4" fontId="32" fillId="35" borderId="11" applyNumberFormat="0" applyProtection="0">
      <alignment horizontal="left" vertical="center" indent="1"/>
    </xf>
    <xf numFmtId="0" fontId="13" fillId="35" borderId="11" applyNumberFormat="0" applyProtection="0">
      <alignment horizontal="left" vertical="center" indent="1"/>
    </xf>
    <xf numFmtId="0" fontId="13" fillId="35" borderId="11" applyNumberFormat="0" applyProtection="0">
      <alignment horizontal="left" vertical="center" indent="1"/>
    </xf>
    <xf numFmtId="0" fontId="13" fillId="36" borderId="11" applyNumberFormat="0" applyProtection="0">
      <alignment horizontal="left" vertical="center" indent="1"/>
    </xf>
    <xf numFmtId="0" fontId="13" fillId="36" borderId="11" applyNumberFormat="0" applyProtection="0">
      <alignment horizontal="left" vertical="center" indent="1"/>
    </xf>
    <xf numFmtId="0" fontId="13" fillId="37" borderId="11" applyNumberFormat="0" applyProtection="0">
      <alignment horizontal="left" vertical="center" indent="1"/>
    </xf>
    <xf numFmtId="0" fontId="13" fillId="37" borderId="11" applyNumberFormat="0" applyProtection="0">
      <alignment horizontal="left" vertical="center" indent="1"/>
    </xf>
    <xf numFmtId="0" fontId="13" fillId="22" borderId="11" applyNumberFormat="0" applyProtection="0">
      <alignment horizontal="left" vertical="center" indent="1"/>
    </xf>
    <xf numFmtId="0" fontId="13" fillId="22" borderId="11" applyNumberFormat="0" applyProtection="0">
      <alignment horizontal="left" vertical="center" indent="1"/>
    </xf>
    <xf numFmtId="0" fontId="14" fillId="0" borderId="0"/>
    <xf numFmtId="4" fontId="32" fillId="38" borderId="11" applyNumberFormat="0" applyProtection="0">
      <alignment vertical="center"/>
    </xf>
    <xf numFmtId="4" fontId="33" fillId="38" borderId="11" applyNumberFormat="0" applyProtection="0">
      <alignment vertical="center"/>
    </xf>
    <xf numFmtId="4" fontId="32" fillId="38" borderId="11" applyNumberFormat="0" applyProtection="0">
      <alignment horizontal="left" vertical="center" indent="1"/>
    </xf>
    <xf numFmtId="4" fontId="32" fillId="38" borderId="11" applyNumberFormat="0" applyProtection="0">
      <alignment horizontal="left" vertical="center" indent="1"/>
    </xf>
    <xf numFmtId="4" fontId="32" fillId="33" borderId="11" applyNumberFormat="0" applyProtection="0">
      <alignment horizontal="right" vertical="center"/>
    </xf>
    <xf numFmtId="4" fontId="33" fillId="33" borderId="11" applyNumberFormat="0" applyProtection="0">
      <alignment horizontal="right" vertical="center"/>
    </xf>
    <xf numFmtId="0" fontId="13" fillId="22" borderId="11" applyNumberFormat="0" applyProtection="0">
      <alignment horizontal="left" vertical="center" indent="1"/>
    </xf>
    <xf numFmtId="0" fontId="13" fillId="22" borderId="11" applyNumberFormat="0" applyProtection="0">
      <alignment horizontal="left" vertical="center" indent="1"/>
    </xf>
    <xf numFmtId="0" fontId="36" fillId="0" borderId="0"/>
    <xf numFmtId="4" fontId="37" fillId="33" borderId="11" applyNumberFormat="0" applyProtection="0">
      <alignment horizontal="right" vertical="center"/>
    </xf>
    <xf numFmtId="0" fontId="38" fillId="0" borderId="0" applyNumberFormat="0" applyFill="0" applyBorder="0" applyAlignment="0" applyProtection="0"/>
    <xf numFmtId="0" fontId="39" fillId="0" borderId="13" applyNumberFormat="0" applyFill="0" applyAlignment="0" applyProtection="0"/>
    <xf numFmtId="0" fontId="40" fillId="0" borderId="0" applyNumberFormat="0" applyFill="0" applyBorder="0" applyAlignment="0" applyProtection="0"/>
    <xf numFmtId="0" fontId="16" fillId="0" borderId="0"/>
    <xf numFmtId="0" fontId="16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13" fillId="0" borderId="0"/>
    <xf numFmtId="0" fontId="41" fillId="0" borderId="0"/>
    <xf numFmtId="0" fontId="14" fillId="0" borderId="0" applyBorder="0"/>
    <xf numFmtId="0" fontId="16" fillId="0" borderId="0"/>
    <xf numFmtId="0" fontId="41" fillId="0" borderId="0"/>
    <xf numFmtId="0" fontId="41" fillId="0" borderId="0"/>
    <xf numFmtId="0" fontId="41" fillId="0" borderId="0"/>
    <xf numFmtId="0" fontId="16" fillId="0" borderId="0"/>
    <xf numFmtId="0" fontId="16" fillId="6" borderId="14" applyNumberFormat="0" applyFont="0" applyAlignment="0" applyProtection="0"/>
    <xf numFmtId="0" fontId="16" fillId="6" borderId="14" applyNumberFormat="0" applyFont="0" applyAlignment="0" applyProtection="0"/>
    <xf numFmtId="0" fontId="16" fillId="6" borderId="14" applyNumberFormat="0" applyFont="0" applyAlignment="0" applyProtection="0"/>
    <xf numFmtId="9" fontId="14" fillId="0" borderId="0" applyFont="0" applyFill="0" applyBorder="0" applyAlignment="0" applyProtection="0"/>
    <xf numFmtId="0" fontId="42" fillId="0" borderId="0"/>
    <xf numFmtId="41" fontId="43" fillId="0" borderId="0" applyFont="0" applyFill="0" applyBorder="0" applyAlignment="0" applyProtection="0"/>
    <xf numFmtId="0" fontId="13" fillId="0" borderId="0"/>
    <xf numFmtId="0" fontId="6" fillId="0" borderId="0"/>
    <xf numFmtId="165" fontId="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5" fillId="0" borderId="0" xfId="0" applyFont="1"/>
    <xf numFmtId="3" fontId="10" fillId="0" borderId="1" xfId="0" applyNumberFormat="1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167" fontId="7" fillId="2" borderId="1" xfId="1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center" vertical="center" wrapText="1"/>
    </xf>
    <xf numFmtId="166" fontId="10" fillId="0" borderId="1" xfId="0" applyNumberFormat="1" applyFont="1" applyBorder="1" applyAlignment="1">
      <alignment vertical="center" wrapText="1"/>
    </xf>
    <xf numFmtId="168" fontId="12" fillId="0" borderId="1" xfId="1" applyNumberFormat="1" applyFont="1" applyFill="1" applyBorder="1" applyAlignment="1">
      <alignment horizontal="left" indent="1"/>
    </xf>
    <xf numFmtId="0" fontId="8" fillId="0" borderId="1" xfId="0" applyFont="1" applyBorder="1" applyAlignment="1">
      <alignment horizontal="center" vertical="center" wrapText="1"/>
    </xf>
    <xf numFmtId="0" fontId="7" fillId="39" borderId="1" xfId="0" applyFont="1" applyFill="1" applyBorder="1" applyAlignment="1">
      <alignment horizontal="center" vertical="center" wrapText="1"/>
    </xf>
    <xf numFmtId="3" fontId="7" fillId="39" borderId="1" xfId="0" applyNumberFormat="1" applyFont="1" applyFill="1" applyBorder="1" applyAlignment="1">
      <alignment horizontal="right" vertical="center" wrapText="1"/>
    </xf>
    <xf numFmtId="0" fontId="7" fillId="39" borderId="2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 indent="1"/>
    </xf>
    <xf numFmtId="3" fontId="10" fillId="0" borderId="1" xfId="0" applyNumberFormat="1" applyFont="1" applyBorder="1" applyAlignment="1">
      <alignment horizontal="right" vertical="center" wrapText="1"/>
    </xf>
    <xf numFmtId="166" fontId="8" fillId="0" borderId="1" xfId="0" applyNumberFormat="1" applyFont="1" applyBorder="1" applyAlignment="1">
      <alignment vertical="center" wrapText="1"/>
    </xf>
    <xf numFmtId="3" fontId="8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center" wrapText="1" indent="1"/>
    </xf>
    <xf numFmtId="168" fontId="10" fillId="0" borderId="1" xfId="1" applyNumberFormat="1" applyFont="1" applyFill="1" applyBorder="1" applyAlignment="1">
      <alignment horizontal="left" indent="1"/>
    </xf>
    <xf numFmtId="3" fontId="8" fillId="0" borderId="1" xfId="0" applyNumberFormat="1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168" fontId="11" fillId="0" borderId="1" xfId="1" applyNumberFormat="1" applyFont="1" applyFill="1" applyBorder="1" applyAlignment="1">
      <alignment horizontal="left" indent="1"/>
    </xf>
    <xf numFmtId="4" fontId="10" fillId="0" borderId="1" xfId="0" applyNumberFormat="1" applyFont="1" applyBorder="1" applyAlignment="1">
      <alignment vertical="center" wrapText="1"/>
    </xf>
    <xf numFmtId="164" fontId="7" fillId="39" borderId="1" xfId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 indent="1"/>
    </xf>
    <xf numFmtId="3" fontId="9" fillId="0" borderId="1" xfId="0" applyNumberFormat="1" applyFont="1" applyBorder="1" applyAlignment="1">
      <alignment vertical="center" wrapText="1"/>
    </xf>
    <xf numFmtId="3" fontId="7" fillId="0" borderId="1" xfId="0" applyNumberFormat="1" applyFont="1" applyBorder="1" applyAlignment="1">
      <alignment horizontal="right" vertical="center" wrapText="1"/>
    </xf>
    <xf numFmtId="3" fontId="9" fillId="0" borderId="1" xfId="0" applyNumberFormat="1" applyFont="1" applyBorder="1" applyAlignment="1">
      <alignment horizontal="right" vertical="center" wrapText="1"/>
    </xf>
    <xf numFmtId="0" fontId="44" fillId="0" borderId="0" xfId="0" applyFont="1"/>
    <xf numFmtId="168" fontId="12" fillId="0" borderId="1" xfId="1" applyNumberFormat="1" applyFont="1" applyFill="1" applyBorder="1" applyAlignment="1">
      <alignment horizontal="left" vertical="center" wrapText="1" indent="1"/>
    </xf>
    <xf numFmtId="168" fontId="11" fillId="0" borderId="1" xfId="1" applyNumberFormat="1" applyFont="1" applyFill="1" applyBorder="1" applyAlignment="1">
      <alignment horizontal="left" vertical="center" wrapText="1" indent="1"/>
    </xf>
    <xf numFmtId="0" fontId="5" fillId="0" borderId="1" xfId="0" applyFont="1" applyBorder="1"/>
    <xf numFmtId="168" fontId="12" fillId="0" borderId="1" xfId="1" applyNumberFormat="1" applyFont="1" applyFill="1" applyBorder="1" applyAlignment="1">
      <alignment horizontal="left" vertical="center" indent="1"/>
    </xf>
    <xf numFmtId="0" fontId="7" fillId="0" borderId="1" xfId="0" applyFont="1" applyBorder="1" applyAlignment="1">
      <alignment horizontal="center" vertical="center" wrapText="1"/>
    </xf>
    <xf numFmtId="166" fontId="9" fillId="0" borderId="1" xfId="0" applyNumberFormat="1" applyFont="1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0" fillId="0" borderId="0" xfId="0" applyNumberFormat="1"/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152">
    <cellStyle name="19990216" xfId="12" xr:uid="{9EC551C1-5B73-48CC-AE50-58F5D5BFB725}"/>
    <cellStyle name="20% - Accent1" xfId="22" xr:uid="{FE680A48-3061-4F8C-B190-5F384ECF13FF}"/>
    <cellStyle name="20% - Accent2" xfId="23" xr:uid="{B8661E86-E2DA-4A87-9A18-E72FF0E09142}"/>
    <cellStyle name="20% - Accent3" xfId="24" xr:uid="{F717566C-3B76-406C-A662-A92092C73D80}"/>
    <cellStyle name="20% - Accent4" xfId="25" xr:uid="{14A2A35C-7C1A-4AD6-91D2-7931B20E4B79}"/>
    <cellStyle name="20% - Accent5" xfId="26" xr:uid="{BDA7A595-8156-4387-BE44-1DCE60A33D44}"/>
    <cellStyle name="20% - Accent6" xfId="27" xr:uid="{F119964C-AB8F-4EEC-8095-EE91616A9896}"/>
    <cellStyle name="40% - Accent1" xfId="28" xr:uid="{B2C4EFE5-C6B9-4C67-8C04-1AA03CE35E06}"/>
    <cellStyle name="40% - Accent2" xfId="29" xr:uid="{1752A5E9-2236-4087-8B06-4728BE3A6EB1}"/>
    <cellStyle name="40% - Accent3" xfId="30" xr:uid="{79486BEC-9EF0-4AB4-8216-5ACCDCE8DD52}"/>
    <cellStyle name="40% - Accent4" xfId="31" xr:uid="{80574BFC-0C68-460E-AE98-C06C5C8ED752}"/>
    <cellStyle name="40% - Accent5" xfId="32" xr:uid="{2556AE79-EA2F-4D1A-9409-2145D7208E5C}"/>
    <cellStyle name="40% - Accent6" xfId="33" xr:uid="{AD9622FB-941C-4D90-B896-7A77B784C5A9}"/>
    <cellStyle name="60% - Accent1" xfId="34" xr:uid="{1771E55C-13FB-4696-8434-5AC2C1D531A2}"/>
    <cellStyle name="60% - Accent2" xfId="35" xr:uid="{17E61182-09F7-4C5D-A19A-976ACD5547CD}"/>
    <cellStyle name="60% - Accent3" xfId="36" xr:uid="{E7CCD70F-AD9E-44CE-9DDC-F6B1A5146759}"/>
    <cellStyle name="60% - Accent4" xfId="37" xr:uid="{B858DD6C-963E-435B-AB8F-834D7B897519}"/>
    <cellStyle name="60% - Accent5" xfId="38" xr:uid="{B5E7EC9B-BAAA-4B31-B073-FC7AE772F343}"/>
    <cellStyle name="60% - Accent6" xfId="39" xr:uid="{F93B25E8-3002-4670-AD1D-BA11CAC31959}"/>
    <cellStyle name="Accent1" xfId="40" xr:uid="{5B62A66E-961E-4808-8653-BFDC396F279E}"/>
    <cellStyle name="Accent2" xfId="41" xr:uid="{49002503-C940-4EF1-AEF6-A528F95D2DE4}"/>
    <cellStyle name="Accent3" xfId="42" xr:uid="{849EA940-D7B0-4458-8CDB-0CA6A30AE0A2}"/>
    <cellStyle name="Accent4" xfId="43" xr:uid="{F701AB3D-9D22-4348-A666-247686622155}"/>
    <cellStyle name="Accent5" xfId="44" xr:uid="{87B29FD5-CFB6-406A-8A15-54A2F349D4A4}"/>
    <cellStyle name="Accent6" xfId="45" xr:uid="{EC1BD428-2FC1-4C4C-B50B-2D8F87C81053}"/>
    <cellStyle name="Bad" xfId="46" xr:uid="{EE159F49-A5AB-4604-804F-A07C329C6359}"/>
    <cellStyle name="Calculation" xfId="47" xr:uid="{3813379C-FCC3-4CF0-9D6E-D1BCA630490C}"/>
    <cellStyle name="Check Cell" xfId="48" xr:uid="{9CBEF86E-5AA6-45C0-B621-FC15DB7BDC11}"/>
    <cellStyle name="Explanatory Text" xfId="49" xr:uid="{67B102ED-F761-4759-8659-2AD0133AF013}"/>
    <cellStyle name="Good" xfId="50" xr:uid="{114718A9-23E2-45B8-9FC7-449856E55A53}"/>
    <cellStyle name="Heading 1" xfId="51" xr:uid="{EFE10CAE-67EA-4FD7-8565-C57B92D3D635}"/>
    <cellStyle name="Heading 2" xfId="52" xr:uid="{FE5ECE33-1354-4759-8914-E76E32F0442F}"/>
    <cellStyle name="Heading 3" xfId="53" xr:uid="{22876B6A-2C73-46BA-9A70-DC6D7D355E3E}"/>
    <cellStyle name="Heading 4" xfId="54" xr:uid="{67DB129E-C91B-4BFB-B26B-E76C09D6F0BC}"/>
    <cellStyle name="I0Normal" xfId="55" xr:uid="{679FC022-018B-4C07-915B-6D62BF9259A6}"/>
    <cellStyle name="Input" xfId="56" xr:uid="{816F4277-FAE0-4563-9C82-D7B8000CA149}"/>
    <cellStyle name="Linked Cell" xfId="57" xr:uid="{4BE90618-BE4D-4B9C-AF90-2AF2D7912DA8}"/>
    <cellStyle name="Neutral" xfId="58" xr:uid="{A2EBD876-0B6A-4EB9-9681-63D4AB0BEB51}"/>
    <cellStyle name="Note" xfId="59" xr:uid="{508900F1-7AD7-4146-ABA6-92FEC67AF675}"/>
    <cellStyle name="Output" xfId="60" xr:uid="{ED24FC60-CFF3-45E6-B87F-4F44D79A356A}"/>
    <cellStyle name="SAPBEXaggData" xfId="61" xr:uid="{4E42ACB7-488E-454F-8019-BC09485CBC8B}"/>
    <cellStyle name="SAPBEXaggDataEmph" xfId="62" xr:uid="{C9497006-E53D-46D7-B5F0-39C486C95D70}"/>
    <cellStyle name="SAPBEXaggItem" xfId="63" xr:uid="{86FAF8C8-DA71-4EDB-A062-042EF2F659A9}"/>
    <cellStyle name="SAPBEXaggItemX" xfId="64" xr:uid="{0F92D5E0-4ED4-4345-A459-6F8C748FD095}"/>
    <cellStyle name="SAPBEXchaText" xfId="65" xr:uid="{47A87C61-704F-4CC6-B7AA-8FE0F08D02E1}"/>
    <cellStyle name="SAPBEXexcBad7" xfId="66" xr:uid="{7335C1F1-316A-4A18-ACAA-06D218C71CD5}"/>
    <cellStyle name="SAPBEXexcBad8" xfId="67" xr:uid="{921F12D8-BC68-45ED-9D0C-4253750AD072}"/>
    <cellStyle name="SAPBEXexcBad9" xfId="68" xr:uid="{6A701B68-4F5A-4B03-934A-8D6814D5117F}"/>
    <cellStyle name="SAPBEXexcCritical4" xfId="69" xr:uid="{B7CADDA5-7296-4243-8B97-FA9F953F647C}"/>
    <cellStyle name="SAPBEXexcCritical5" xfId="70" xr:uid="{83B7B1BF-9F16-4866-ABF9-7BBD214984D5}"/>
    <cellStyle name="SAPBEXexcCritical6" xfId="71" xr:uid="{32AC1BCB-155B-4AEC-A050-450E52824274}"/>
    <cellStyle name="SAPBEXexcGood1" xfId="72" xr:uid="{CB8B65E2-F431-4982-8842-0BFBAC07E224}"/>
    <cellStyle name="SAPBEXexcGood2" xfId="73" xr:uid="{2564856F-37D4-497B-A668-B97F18B00467}"/>
    <cellStyle name="SAPBEXexcGood3" xfId="74" xr:uid="{0CAAEF2C-0A0C-4F68-99E4-BE78725BD650}"/>
    <cellStyle name="SAPBEXfilterDrill" xfId="75" xr:uid="{FA19C194-DFD1-4CF5-B0BC-F31729530691}"/>
    <cellStyle name="SAPBEXfilterItem" xfId="76" xr:uid="{43087717-45E7-486C-8423-AB26ACA05F4D}"/>
    <cellStyle name="SAPBEXfilterText" xfId="77" xr:uid="{083304B2-2C98-40A9-BD72-B141315A87B3}"/>
    <cellStyle name="SAPBEXformats" xfId="78" xr:uid="{E4760CFE-2623-4F2A-A933-831E4397A0B5}"/>
    <cellStyle name="SAPBEXheaderItem" xfId="79" xr:uid="{565E4843-73C8-4E34-ABAC-895EE6FE89E5}"/>
    <cellStyle name="SAPBEXheaderText" xfId="80" xr:uid="{FA832AB4-F6B6-4C3B-B305-3DA97AE6EBF6}"/>
    <cellStyle name="SAPBEXHLevel0" xfId="81" xr:uid="{2CEC0705-0C42-461C-BBB6-B2EC04507471}"/>
    <cellStyle name="SAPBEXHLevel0X" xfId="82" xr:uid="{8ED038C6-78C0-42D5-ACF3-B0AF856A7FE3}"/>
    <cellStyle name="SAPBEXHLevel1" xfId="83" xr:uid="{AEAA3757-A106-4CDC-9258-C31971884447}"/>
    <cellStyle name="SAPBEXHLevel1X" xfId="84" xr:uid="{29ED362E-4464-429C-9137-3D7DD53FFD4A}"/>
    <cellStyle name="SAPBEXHLevel2" xfId="85" xr:uid="{551B0D59-C153-4563-AABF-6C130B999F5A}"/>
    <cellStyle name="SAPBEXHLevel2X" xfId="86" xr:uid="{1BB9B619-9B45-4DF8-A6CE-E696D3FCE329}"/>
    <cellStyle name="SAPBEXHLevel3" xfId="87" xr:uid="{C06FFB73-A958-488B-A554-A8E97DADD9ED}"/>
    <cellStyle name="SAPBEXHLevel3X" xfId="88" xr:uid="{61EC1DA5-C084-4191-A42C-093B99CC3FB2}"/>
    <cellStyle name="SAPBEXinputData" xfId="89" xr:uid="{7C63EBE1-3AD7-45DF-AC7A-39454E74D768}"/>
    <cellStyle name="SAPBEXresData" xfId="90" xr:uid="{E6EED90C-60BB-4BE1-97F8-01E1B5A04727}"/>
    <cellStyle name="SAPBEXresDataEmph" xfId="91" xr:uid="{22C98CD0-88A9-47E2-8D54-0F211B8BA8D4}"/>
    <cellStyle name="SAPBEXresItem" xfId="92" xr:uid="{9969A998-013C-4FC5-9772-50FD6D028BE9}"/>
    <cellStyle name="SAPBEXresItemX" xfId="93" xr:uid="{E6E7D62F-06FC-4F44-BF7C-B4015658D25D}"/>
    <cellStyle name="SAPBEXstdData" xfId="94" xr:uid="{035800CF-9EB9-4CEF-9533-C08AFA1AF332}"/>
    <cellStyle name="SAPBEXstdDataEmph" xfId="95" xr:uid="{F89134DA-A013-4732-B0BC-87A0BCD684B4}"/>
    <cellStyle name="SAPBEXstdItem" xfId="96" xr:uid="{B306ED30-E711-4875-8AF6-EE1617F1A5E1}"/>
    <cellStyle name="SAPBEXstdItemX" xfId="97" xr:uid="{8CC33D1F-4D68-4DFE-9823-C5843B3E63EE}"/>
    <cellStyle name="SAPBEXtitle" xfId="98" xr:uid="{BD694DDC-9C64-460A-8F3F-CD66DD1CF14B}"/>
    <cellStyle name="SAPBEXundefined" xfId="99" xr:uid="{3A7F8DBD-64DF-494D-A350-52E0D8FB7696}"/>
    <cellStyle name="Title" xfId="100" xr:uid="{0FC39E89-1E64-4A6A-869F-E57D76FBBC08}"/>
    <cellStyle name="Total" xfId="101" xr:uid="{E773F3B7-1529-4FFA-B6E2-EB5653AC619D}"/>
    <cellStyle name="Warning Text" xfId="102" xr:uid="{E1FA800E-BEEE-4E4E-A8D0-32486DF9DAF1}"/>
    <cellStyle name="КАНДАГАЧ тел3-33-96" xfId="18" xr:uid="{1E1AB623-E1C1-4961-8AA9-FA64D45AF701}"/>
    <cellStyle name="КАНДАГАЧ тел3-33-96 2" xfId="8" xr:uid="{982019E0-E6E2-495E-8A14-13DAF8FF73EA}"/>
    <cellStyle name="Обычный" xfId="0" builtinId="0"/>
    <cellStyle name="Обычный 10" xfId="103" xr:uid="{EDDC9822-68C1-4E79-BF61-646F8CE064CE}"/>
    <cellStyle name="Обычный 11" xfId="104" xr:uid="{C2722905-0680-4B1E-9117-5700397C311D}"/>
    <cellStyle name="Обычный 11 2" xfId="105" xr:uid="{3E9614FE-B355-4E5E-8B8C-E0A26E69FE2A}"/>
    <cellStyle name="Обычный 12" xfId="20" xr:uid="{3A2491B3-8548-470E-A179-BF3E302C7179}"/>
    <cellStyle name="Обычный 13" xfId="142" xr:uid="{53D67315-CE13-4DAB-BC5E-3755BE44135C}"/>
    <cellStyle name="Обычный 14" xfId="9" xr:uid="{DF713BDE-728B-4D30-8F46-01993A04064B}"/>
    <cellStyle name="Обычный 15" xfId="147" xr:uid="{BBC5BD53-FDBE-43A5-ACFB-AB711906F077}"/>
    <cellStyle name="Обычный 16" xfId="150" xr:uid="{019499E1-B45F-4D82-8037-812C6BD2FD99}"/>
    <cellStyle name="Обычный 18 2" xfId="3" xr:uid="{00000000-0005-0000-0000-000001000000}"/>
    <cellStyle name="Обычный 2" xfId="6" xr:uid="{EF6ADEEC-38C5-490A-B6A3-61AF4052D083}"/>
    <cellStyle name="Обычный 2 10" xfId="106" xr:uid="{E490A3F4-0308-4329-826E-13063F4D57F3}"/>
    <cellStyle name="Обычный 2 11" xfId="107" xr:uid="{11F45D3C-693D-4BFC-9732-90A8E9584F63}"/>
    <cellStyle name="Обычный 2 12" xfId="108" xr:uid="{65871C63-AA89-44E7-BB7D-FA2861B2C67C}"/>
    <cellStyle name="Обычный 2 13" xfId="109" xr:uid="{1FEE3182-327F-4B68-9B8B-5FD8B1A73970}"/>
    <cellStyle name="Обычный 2 14" xfId="110" xr:uid="{D65295F7-FE70-43E1-A309-036CA0759342}"/>
    <cellStyle name="Обычный 2 15" xfId="111" xr:uid="{EBB1F949-7FAC-4ADC-9F16-E436C4179027}"/>
    <cellStyle name="Обычный 2 16" xfId="112" xr:uid="{BFBBB750-83B3-4AAB-A4B2-94E858381B38}"/>
    <cellStyle name="Обычный 2 17" xfId="113" xr:uid="{0D1F28D9-246D-482E-A894-673251DC3EE9}"/>
    <cellStyle name="Обычный 2 18" xfId="114" xr:uid="{6570D55F-77D4-4C29-9AC2-0B994FCC6DF7}"/>
    <cellStyle name="Обычный 2 19" xfId="115" xr:uid="{C8EE0A89-7A0D-4A88-885A-D34534ECD0DD}"/>
    <cellStyle name="Обычный 2 2" xfId="13" xr:uid="{F2F433D5-0464-49C4-8E5C-98A14E609368}"/>
    <cellStyle name="Обычный 2 20" xfId="116" xr:uid="{FF3BA983-A38E-46A7-9BDE-B082B06F1B92}"/>
    <cellStyle name="Обычный 2 21" xfId="117" xr:uid="{5E1EB769-DF1D-4D22-AE13-AA8387671E25}"/>
    <cellStyle name="Обычный 2 22" xfId="118" xr:uid="{2B6ECFB0-21AA-4D9C-860E-E4F3F0105AF5}"/>
    <cellStyle name="Обычный 2 23" xfId="119" xr:uid="{39083B5F-309B-4B5F-B324-7338F695CF45}"/>
    <cellStyle name="Обычный 2 24" xfId="141" xr:uid="{092B9194-FEF1-4D3F-952D-E7636D4B717A}"/>
    <cellStyle name="Обычный 2 25" xfId="144" xr:uid="{C671C950-B96D-4853-9151-1182ACDD6C2B}"/>
    <cellStyle name="Обычный 2 26" xfId="10" xr:uid="{56B8CB00-395B-499C-8A59-FF6B79B3F9BE}"/>
    <cellStyle name="Обычный 2 3" xfId="120" xr:uid="{CAE7D480-390A-49B3-8083-89D63E7F6D09}"/>
    <cellStyle name="Обычный 2 4" xfId="121" xr:uid="{E6B7F63B-9448-45F3-8099-5EE4327CDA9E}"/>
    <cellStyle name="Обычный 2 5" xfId="122" xr:uid="{F775C458-2BAF-4545-8410-3018B693694C}"/>
    <cellStyle name="Обычный 2 6" xfId="123" xr:uid="{AEE15944-1487-4E17-994C-3E48843D98E6}"/>
    <cellStyle name="Обычный 2 7" xfId="124" xr:uid="{6AB41D7D-CCDE-4327-BEEF-9245E21EB2B2}"/>
    <cellStyle name="Обычный 2 8" xfId="125" xr:uid="{921E970E-4847-46D5-B33B-4D62A641DF04}"/>
    <cellStyle name="Обычный 2 9" xfId="126" xr:uid="{5F61E04A-5A5A-4E0C-A367-C1E1AD71A9A3}"/>
    <cellStyle name="Обычный 2_1.7new" xfId="127" xr:uid="{78EB72BC-6F28-48D1-BAA1-372BD7D0FDA9}"/>
    <cellStyle name="Обычный 3" xfId="15" xr:uid="{DC550F33-5A19-45D0-BFE0-0CA4871B4EE0}"/>
    <cellStyle name="Обычный 3 2" xfId="128" xr:uid="{6BE5773E-16A4-42D5-9C73-02C57AE66D46}"/>
    <cellStyle name="Обычный 3 3" xfId="145" xr:uid="{4D9E5C73-EF77-4782-8E47-4D7C8E2D42CB}"/>
    <cellStyle name="Обычный 3_1.8" xfId="129" xr:uid="{65783916-7792-4D15-97CA-6D4F4BA46578}"/>
    <cellStyle name="Обычный 4" xfId="16" xr:uid="{D2CF794B-953B-4E29-A25D-B03760885AC8}"/>
    <cellStyle name="Обычный 4 2" xfId="146" xr:uid="{996AF2FD-FDAD-4E42-9E1B-18DBB4915FB8}"/>
    <cellStyle name="Обычный 5" xfId="17" xr:uid="{6C0DB02B-592C-46E9-AA86-9EC819D473F1}"/>
    <cellStyle name="Обычный 5 2" xfId="130" xr:uid="{7082A82E-716F-435F-86B8-49030575DFC1}"/>
    <cellStyle name="Обычный 6" xfId="131" xr:uid="{4F234085-2507-42C7-8339-8C39592AFD61}"/>
    <cellStyle name="Обычный 7" xfId="132" xr:uid="{11C6E845-8872-4425-9153-4CAFA5A71D61}"/>
    <cellStyle name="Обычный 8" xfId="133" xr:uid="{661FD36A-6C54-4136-A32E-7998446E10C7}"/>
    <cellStyle name="Обычный 9" xfId="134" xr:uid="{D87B8D9B-2095-4EB6-98D6-3B158A367DF3}"/>
    <cellStyle name="Примечание 2" xfId="135" xr:uid="{9F1DABB4-EDCF-4DFB-B6C7-7F71B7F64B78}"/>
    <cellStyle name="Примечание 3" xfId="136" xr:uid="{C1357ED3-E72E-4AFF-84B0-6CC7E23C28E2}"/>
    <cellStyle name="Примечание 4" xfId="137" xr:uid="{BE27A691-E71F-4FAE-904C-63CDAE85451A}"/>
    <cellStyle name="Процентный 2" xfId="4" xr:uid="{8612C158-A2A0-4D5A-B720-1C4DD41148B1}"/>
    <cellStyle name="Процентный 2 2" xfId="138" xr:uid="{6247F33D-AD05-447E-9CC5-D595B19D818C}"/>
    <cellStyle name="Процентный 3" xfId="149" xr:uid="{7CCC5F92-F43B-4877-941C-2336E4268EEF}"/>
    <cellStyle name="Стиль 1" xfId="139" xr:uid="{2C524190-3141-4659-AB30-B654C79A35D2}"/>
    <cellStyle name="Тысячи [0]_Лист1" xfId="140" xr:uid="{E8DF28AC-16EA-444D-A1B2-C749DE226762}"/>
    <cellStyle name="Финансовый" xfId="1" builtinId="3"/>
    <cellStyle name="Финансовый 14" xfId="2" xr:uid="{00000000-0005-0000-0000-000003000000}"/>
    <cellStyle name="Финансовый 2" xfId="5" xr:uid="{8D227879-A01F-48C3-8FF8-3395A873ACE4}"/>
    <cellStyle name="Финансовый 2 2" xfId="11" xr:uid="{4F21A959-756F-4C6C-AB69-382E2B1A10E0}"/>
    <cellStyle name="Финансовый 2 2 2" xfId="14" xr:uid="{4ED431CF-6589-4E16-9F0C-1BD07D326491}"/>
    <cellStyle name="Финансовый 3" xfId="7" xr:uid="{CEE73D98-8B1F-4BEB-BA4F-D1CA2C11C44D}"/>
    <cellStyle name="Финансовый 3 2" xfId="21" xr:uid="{7A3DDC5E-C3F5-4445-970E-CA90D6FB4485}"/>
    <cellStyle name="Финансовый 3 3" xfId="19" xr:uid="{5199D642-17D0-4F5D-9A57-62F4DDB8BCAF}"/>
    <cellStyle name="Финансовый 4" xfId="143" xr:uid="{D56C9D8E-F692-4C90-9800-9A74E7BCB322}"/>
    <cellStyle name="Финансовый 5" xfId="148" xr:uid="{59C9DD0C-FADE-4CC7-A5EF-8E03F2D87F7D}"/>
    <cellStyle name="Финансовый 6" xfId="151" xr:uid="{46D400B4-7C8B-4CC0-91B2-293EC6A588FD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35"/>
  <sheetViews>
    <sheetView tabSelected="1" topLeftCell="A8" zoomScale="90" zoomScaleNormal="90" workbookViewId="0">
      <selection activeCell="N13" sqref="N13"/>
    </sheetView>
  </sheetViews>
  <sheetFormatPr defaultRowHeight="10.199999999999999" x14ac:dyDescent="0.2"/>
  <cols>
    <col min="1" max="1" width="52.42578125" customWidth="1"/>
    <col min="2" max="2" width="23.7109375" customWidth="1"/>
    <col min="3" max="3" width="22.85546875" customWidth="1"/>
    <col min="4" max="4" width="21.7109375" customWidth="1"/>
    <col min="5" max="5" width="21.42578125" customWidth="1"/>
    <col min="6" max="6" width="19.7109375" customWidth="1"/>
    <col min="7" max="7" width="20.7109375" customWidth="1"/>
    <col min="8" max="8" width="16.42578125" customWidth="1"/>
    <col min="9" max="9" width="19.85546875" customWidth="1"/>
    <col min="10" max="10" width="21.42578125" customWidth="1"/>
    <col min="11" max="11" width="19.85546875" customWidth="1"/>
  </cols>
  <sheetData>
    <row r="2" spans="1:11" ht="52.8" x14ac:dyDescent="0.2">
      <c r="A2" s="3" t="s">
        <v>5</v>
      </c>
      <c r="B2" s="3" t="s">
        <v>6</v>
      </c>
      <c r="C2" s="3" t="s">
        <v>38</v>
      </c>
      <c r="D2" s="3" t="s">
        <v>7</v>
      </c>
      <c r="E2" s="3" t="s">
        <v>2</v>
      </c>
      <c r="F2" s="3" t="s">
        <v>12</v>
      </c>
      <c r="G2" s="3" t="s">
        <v>8</v>
      </c>
      <c r="H2" s="3" t="s">
        <v>1</v>
      </c>
      <c r="I2" s="3" t="s">
        <v>0</v>
      </c>
      <c r="J2" s="3" t="s">
        <v>29</v>
      </c>
      <c r="K2" s="3" t="s">
        <v>30</v>
      </c>
    </row>
    <row r="3" spans="1:11" ht="13.2" x14ac:dyDescent="0.2">
      <c r="A3" s="11"/>
      <c r="B3" s="13"/>
      <c r="C3" s="11"/>
      <c r="D3" s="12">
        <f>SUM(D4:D20)</f>
        <v>10414698933.889997</v>
      </c>
      <c r="E3" s="12">
        <f>SUM(E4:E20)</f>
        <v>12463946284.929998</v>
      </c>
      <c r="F3" s="12">
        <f>SUM(F4:F20)</f>
        <v>1485523225.3399997</v>
      </c>
      <c r="G3" s="12">
        <f>SUM(G4:G20)</f>
        <v>563724125.70000231</v>
      </c>
      <c r="H3" s="11"/>
      <c r="I3" s="11"/>
      <c r="J3" s="24">
        <f>G3-I3</f>
        <v>563724125.70000231</v>
      </c>
      <c r="K3" s="24">
        <f>J3*5%</f>
        <v>28186206.285000116</v>
      </c>
    </row>
    <row r="4" spans="1:11" ht="27" customHeight="1" x14ac:dyDescent="0.2">
      <c r="A4" s="14" t="s">
        <v>3</v>
      </c>
      <c r="B4" s="38" t="s">
        <v>34</v>
      </c>
      <c r="C4" s="10" t="s">
        <v>39</v>
      </c>
      <c r="D4" s="2">
        <v>26768806</v>
      </c>
      <c r="E4" s="2">
        <v>29327561.440000001</v>
      </c>
      <c r="F4" s="2"/>
      <c r="G4" s="15">
        <f t="shared" ref="G4:G8" si="0">E4-D4-F4</f>
        <v>2558755.4400000013</v>
      </c>
      <c r="H4" s="16">
        <f t="shared" ref="H4:H8" si="1">G4/E4</f>
        <v>8.724746669561495E-2</v>
      </c>
      <c r="I4" s="17">
        <f t="shared" ref="I4:I8" si="2">E4*0.15</f>
        <v>4399134.216</v>
      </c>
      <c r="J4" s="17"/>
      <c r="K4" s="17"/>
    </row>
    <row r="5" spans="1:11" ht="27" customHeight="1" x14ac:dyDescent="0.2">
      <c r="A5" s="14" t="s">
        <v>3</v>
      </c>
      <c r="B5" s="39"/>
      <c r="C5" s="10" t="s">
        <v>40</v>
      </c>
      <c r="D5" s="2">
        <v>104575320</v>
      </c>
      <c r="E5" s="2">
        <v>115262987.12</v>
      </c>
      <c r="F5" s="2">
        <v>23052597.43</v>
      </c>
      <c r="G5" s="15">
        <f t="shared" si="0"/>
        <v>-12364930.309999995</v>
      </c>
      <c r="H5" s="8">
        <f t="shared" si="1"/>
        <v>-0.10727581003194804</v>
      </c>
      <c r="I5" s="17">
        <f t="shared" si="2"/>
        <v>17289448.068</v>
      </c>
      <c r="J5" s="17"/>
      <c r="K5" s="17"/>
    </row>
    <row r="6" spans="1:11" ht="27" customHeight="1" x14ac:dyDescent="0.2">
      <c r="A6" s="14" t="s">
        <v>3</v>
      </c>
      <c r="B6" s="39"/>
      <c r="C6" s="10" t="s">
        <v>41</v>
      </c>
      <c r="D6" s="2">
        <v>137951672</v>
      </c>
      <c r="E6" s="2">
        <v>164642093.80000001</v>
      </c>
      <c r="F6" s="2">
        <v>23520299.109999999</v>
      </c>
      <c r="G6" s="15">
        <f t="shared" si="0"/>
        <v>3170122.6900000125</v>
      </c>
      <c r="H6" s="8">
        <f t="shared" si="1"/>
        <v>1.9254630555481992E-2</v>
      </c>
      <c r="I6" s="17">
        <f t="shared" si="2"/>
        <v>24696314.07</v>
      </c>
      <c r="J6" s="17"/>
      <c r="K6" s="17"/>
    </row>
    <row r="7" spans="1:11" ht="27" customHeight="1" x14ac:dyDescent="0.2">
      <c r="A7" s="14" t="s">
        <v>3</v>
      </c>
      <c r="B7" s="39"/>
      <c r="C7" s="10" t="s">
        <v>42</v>
      </c>
      <c r="D7" s="2">
        <v>142202577</v>
      </c>
      <c r="E7" s="2">
        <v>164205882.33000001</v>
      </c>
      <c r="F7" s="2">
        <v>18245098.039999999</v>
      </c>
      <c r="G7" s="15">
        <f t="shared" si="0"/>
        <v>3758207.290000014</v>
      </c>
      <c r="H7" s="16">
        <f t="shared" si="1"/>
        <v>2.288716601788509E-2</v>
      </c>
      <c r="I7" s="17">
        <f t="shared" si="2"/>
        <v>24630882.3495</v>
      </c>
      <c r="J7" s="17"/>
      <c r="K7" s="17"/>
    </row>
    <row r="8" spans="1:11" ht="27" customHeight="1" x14ac:dyDescent="0.2">
      <c r="A8" s="14" t="s">
        <v>3</v>
      </c>
      <c r="B8" s="39"/>
      <c r="C8" s="10" t="s">
        <v>43</v>
      </c>
      <c r="D8" s="2">
        <v>44142903</v>
      </c>
      <c r="E8" s="2">
        <v>47940097.210000001</v>
      </c>
      <c r="F8" s="2">
        <v>3995008.1</v>
      </c>
      <c r="G8" s="15">
        <f t="shared" si="0"/>
        <v>-197813.8899999992</v>
      </c>
      <c r="H8" s="16">
        <f t="shared" si="1"/>
        <v>-4.1262721920125034E-3</v>
      </c>
      <c r="I8" s="17">
        <f t="shared" si="2"/>
        <v>7191014.5815000003</v>
      </c>
      <c r="J8" s="17"/>
      <c r="K8" s="17"/>
    </row>
    <row r="9" spans="1:11" ht="27" customHeight="1" x14ac:dyDescent="0.2">
      <c r="A9" s="18" t="s">
        <v>4</v>
      </c>
      <c r="B9" s="39"/>
      <c r="C9" s="10" t="s">
        <v>45</v>
      </c>
      <c r="D9" s="2">
        <v>177287749</v>
      </c>
      <c r="E9" s="2">
        <v>222222222.19999999</v>
      </c>
      <c r="F9" s="17">
        <v>18518518.52</v>
      </c>
      <c r="G9" s="15">
        <f t="shared" ref="G9:G13" si="3">E9-D9-F9</f>
        <v>26415954.679999989</v>
      </c>
      <c r="H9" s="8">
        <f t="shared" ref="H9:H20" si="4">G9/E9</f>
        <v>0.11887179607188714</v>
      </c>
      <c r="I9" s="17">
        <f t="shared" ref="I9:I20" si="5">E9*0.15</f>
        <v>33333333.329999998</v>
      </c>
      <c r="J9" s="17"/>
      <c r="K9" s="17"/>
    </row>
    <row r="10" spans="1:11" s="1" customFormat="1" ht="27" customHeight="1" x14ac:dyDescent="0.2">
      <c r="A10" s="14" t="s">
        <v>4</v>
      </c>
      <c r="B10" s="39"/>
      <c r="C10" s="10" t="s">
        <v>46</v>
      </c>
      <c r="D10" s="2">
        <v>190186462</v>
      </c>
      <c r="E10" s="2">
        <v>207407407.47</v>
      </c>
      <c r="F10" s="17">
        <v>14814814.810000001</v>
      </c>
      <c r="G10" s="15">
        <f t="shared" si="3"/>
        <v>2406130.6599999983</v>
      </c>
      <c r="H10" s="16">
        <f t="shared" si="4"/>
        <v>1.1600987107213266E-2</v>
      </c>
      <c r="I10" s="17">
        <f t="shared" si="5"/>
        <v>31111111.120499998</v>
      </c>
      <c r="J10" s="17"/>
      <c r="K10" s="17"/>
    </row>
    <row r="11" spans="1:11" ht="24" customHeight="1" x14ac:dyDescent="0.2">
      <c r="A11" s="14" t="s">
        <v>4</v>
      </c>
      <c r="B11" s="39"/>
      <c r="C11" s="10" t="s">
        <v>47</v>
      </c>
      <c r="D11" s="2">
        <v>452789340.56</v>
      </c>
      <c r="E11" s="2">
        <v>500000000</v>
      </c>
      <c r="F11" s="17"/>
      <c r="G11" s="15">
        <f t="shared" si="3"/>
        <v>47210659.439999998</v>
      </c>
      <c r="H11" s="8">
        <f t="shared" si="4"/>
        <v>9.4421318879999994E-2</v>
      </c>
      <c r="I11" s="17">
        <f t="shared" si="5"/>
        <v>75000000</v>
      </c>
      <c r="J11" s="17"/>
      <c r="K11" s="17"/>
    </row>
    <row r="12" spans="1:11" ht="24" customHeight="1" x14ac:dyDescent="0.2">
      <c r="A12" s="14" t="s">
        <v>4</v>
      </c>
      <c r="B12" s="39"/>
      <c r="C12" s="10" t="s">
        <v>48</v>
      </c>
      <c r="D12" s="2">
        <v>945559042.26999998</v>
      </c>
      <c r="E12" s="2">
        <v>1220000000.05</v>
      </c>
      <c r="F12" s="17">
        <v>210909090.91</v>
      </c>
      <c r="G12" s="15">
        <f t="shared" si="3"/>
        <v>63531866.869999975</v>
      </c>
      <c r="H12" s="8">
        <f t="shared" si="4"/>
        <v>5.2075300710980502E-2</v>
      </c>
      <c r="I12" s="17">
        <f t="shared" si="5"/>
        <v>183000000.00749999</v>
      </c>
      <c r="J12" s="17"/>
      <c r="K12" s="17"/>
    </row>
    <row r="13" spans="1:11" ht="24" customHeight="1" x14ac:dyDescent="0.2">
      <c r="A13" s="18" t="s">
        <v>32</v>
      </c>
      <c r="B13" s="39"/>
      <c r="C13" s="10" t="s">
        <v>49</v>
      </c>
      <c r="D13" s="2">
        <v>145592213</v>
      </c>
      <c r="E13" s="2">
        <v>137278846.15000001</v>
      </c>
      <c r="F13" s="17">
        <v>21461538.460000001</v>
      </c>
      <c r="G13" s="15">
        <f t="shared" si="3"/>
        <v>-29774905.309999995</v>
      </c>
      <c r="H13" s="8">
        <f t="shared" si="4"/>
        <v>-0.21689361576849175</v>
      </c>
      <c r="I13" s="17">
        <f t="shared" si="5"/>
        <v>20591826.922499999</v>
      </c>
      <c r="J13" s="17"/>
      <c r="K13" s="17"/>
    </row>
    <row r="14" spans="1:11" ht="24" customHeight="1" x14ac:dyDescent="0.2">
      <c r="A14" s="14" t="s">
        <v>14</v>
      </c>
      <c r="B14" s="39"/>
      <c r="C14" s="10" t="s">
        <v>53</v>
      </c>
      <c r="D14" s="15">
        <v>1342127057.1900001</v>
      </c>
      <c r="E14" s="2">
        <v>1666666666.6400001</v>
      </c>
      <c r="F14" s="17">
        <v>555555555.55999994</v>
      </c>
      <c r="G14" s="15">
        <f t="shared" ref="G14:G18" si="6">E14-D14-F14</f>
        <v>-231015946.1099999</v>
      </c>
      <c r="H14" s="8">
        <f t="shared" ref="H14:H17" si="7">G14/E14</f>
        <v>-0.13860956766821769</v>
      </c>
      <c r="I14" s="17">
        <f t="shared" si="5"/>
        <v>249999999.99599999</v>
      </c>
      <c r="J14" s="17"/>
      <c r="K14" s="17"/>
    </row>
    <row r="15" spans="1:11" ht="24" customHeight="1" x14ac:dyDescent="0.2">
      <c r="A15" s="14" t="s">
        <v>14</v>
      </c>
      <c r="B15" s="39"/>
      <c r="C15" s="10" t="s">
        <v>54</v>
      </c>
      <c r="D15" s="2">
        <v>3145507377.8099999</v>
      </c>
      <c r="E15" s="2">
        <v>3361111111.1199999</v>
      </c>
      <c r="F15" s="17">
        <v>472222222.22000003</v>
      </c>
      <c r="G15" s="15">
        <f t="shared" si="6"/>
        <v>-256618488.91000009</v>
      </c>
      <c r="H15" s="8">
        <f t="shared" si="7"/>
        <v>-7.634930248541795E-2</v>
      </c>
      <c r="I15" s="17">
        <f t="shared" si="5"/>
        <v>504166666.66799998</v>
      </c>
      <c r="J15" s="17"/>
      <c r="K15" s="17"/>
    </row>
    <row r="16" spans="1:11" s="29" customFormat="1" ht="24" customHeight="1" x14ac:dyDescent="0.2">
      <c r="A16" s="25" t="s">
        <v>14</v>
      </c>
      <c r="B16" s="39"/>
      <c r="C16" s="34" t="s">
        <v>55</v>
      </c>
      <c r="D16" s="26">
        <v>2619648510.0499978</v>
      </c>
      <c r="E16" s="26">
        <v>3500000000</v>
      </c>
      <c r="F16" s="27"/>
      <c r="G16" s="28">
        <f t="shared" si="6"/>
        <v>880351489.95000219</v>
      </c>
      <c r="H16" s="35">
        <f t="shared" si="7"/>
        <v>0.25152899712857207</v>
      </c>
      <c r="I16" s="27">
        <f t="shared" si="5"/>
        <v>525000000</v>
      </c>
      <c r="J16" s="17">
        <f>G16-I16</f>
        <v>355351489.95000219</v>
      </c>
      <c r="K16" s="17">
        <f>J16*5%</f>
        <v>17767574.49750011</v>
      </c>
    </row>
    <row r="17" spans="1:11" ht="24" customHeight="1" x14ac:dyDescent="0.2">
      <c r="A17" s="18" t="s">
        <v>15</v>
      </c>
      <c r="B17" s="39"/>
      <c r="C17" s="10" t="s">
        <v>57</v>
      </c>
      <c r="D17" s="2">
        <v>117092997.40000001</v>
      </c>
      <c r="E17" s="2">
        <v>124634021.23999999</v>
      </c>
      <c r="F17" s="17">
        <v>24926804.25</v>
      </c>
      <c r="G17" s="15">
        <f t="shared" si="6"/>
        <v>-17385780.410000011</v>
      </c>
      <c r="H17" s="16">
        <f t="shared" si="7"/>
        <v>-0.13949465994137583</v>
      </c>
      <c r="I17" s="17">
        <f t="shared" si="5"/>
        <v>18695103.185999997</v>
      </c>
      <c r="J17" s="17"/>
      <c r="K17" s="17"/>
    </row>
    <row r="18" spans="1:11" ht="24" customHeight="1" x14ac:dyDescent="0.2">
      <c r="A18" s="18" t="s">
        <v>33</v>
      </c>
      <c r="B18" s="39"/>
      <c r="C18" s="10" t="s">
        <v>58</v>
      </c>
      <c r="D18" s="2">
        <v>54188469.780000001</v>
      </c>
      <c r="E18" s="2">
        <v>52625454.549999997</v>
      </c>
      <c r="F18" s="17">
        <v>10152327.279999999</v>
      </c>
      <c r="G18" s="15">
        <f t="shared" si="6"/>
        <v>-11715342.510000004</v>
      </c>
      <c r="H18" s="16">
        <f t="shared" ref="H18" si="8">G18/E18</f>
        <v>-0.22261741224238041</v>
      </c>
      <c r="I18" s="17">
        <f t="shared" ref="I18" si="9">E18*0.15</f>
        <v>7893818.1824999992</v>
      </c>
      <c r="J18" s="17"/>
      <c r="K18" s="17"/>
    </row>
    <row r="19" spans="1:11" ht="24" customHeight="1" x14ac:dyDescent="0.2">
      <c r="A19" s="14" t="s">
        <v>11</v>
      </c>
      <c r="B19" s="39"/>
      <c r="C19" s="10" t="s">
        <v>59</v>
      </c>
      <c r="D19" s="2">
        <v>17903172.07</v>
      </c>
      <c r="E19" s="2">
        <v>17857142.780000001</v>
      </c>
      <c r="F19" s="2">
        <v>1785714.29</v>
      </c>
      <c r="G19" s="15">
        <f>E19-D19-F19</f>
        <v>-1831743.5799999991</v>
      </c>
      <c r="H19" s="8">
        <f t="shared" si="4"/>
        <v>-0.10257764092313536</v>
      </c>
      <c r="I19" s="17">
        <f t="shared" si="5"/>
        <v>2678571.4169999999</v>
      </c>
      <c r="J19" s="17"/>
      <c r="K19" s="17"/>
    </row>
    <row r="20" spans="1:11" ht="24" customHeight="1" x14ac:dyDescent="0.25">
      <c r="A20" s="19" t="s">
        <v>24</v>
      </c>
      <c r="B20" s="40"/>
      <c r="C20" s="10" t="s">
        <v>60</v>
      </c>
      <c r="D20" s="2">
        <v>751175264.75999999</v>
      </c>
      <c r="E20" s="2">
        <v>932764790.83000004</v>
      </c>
      <c r="F20" s="17">
        <v>86363636.359999999</v>
      </c>
      <c r="G20" s="15">
        <f t="shared" ref="G20" si="10">E20-D20-F20</f>
        <v>95225889.710000053</v>
      </c>
      <c r="H20" s="16">
        <f t="shared" si="4"/>
        <v>0.10208992732805171</v>
      </c>
      <c r="I20" s="17">
        <f t="shared" si="5"/>
        <v>139914718.62450001</v>
      </c>
      <c r="J20" s="17"/>
      <c r="K20" s="17"/>
    </row>
    <row r="21" spans="1:11" ht="13.2" customHeight="1" x14ac:dyDescent="0.2">
      <c r="A21" s="11"/>
      <c r="B21" s="11"/>
      <c r="C21" s="11"/>
      <c r="D21" s="12">
        <f>SUM(D22:D25)</f>
        <v>992278522.25</v>
      </c>
      <c r="E21" s="12">
        <f>SUM(E22:E25)</f>
        <v>1135303600</v>
      </c>
      <c r="F21" s="12">
        <f>SUM(F22:F25)</f>
        <v>93001000</v>
      </c>
      <c r="G21" s="12">
        <f>SUM(G22:G25)</f>
        <v>50024077.75</v>
      </c>
      <c r="H21" s="11"/>
      <c r="I21" s="11"/>
      <c r="J21" s="11"/>
      <c r="K21" s="11"/>
    </row>
    <row r="22" spans="1:11" ht="24" customHeight="1" x14ac:dyDescent="0.25">
      <c r="A22" s="9" t="s">
        <v>23</v>
      </c>
      <c r="B22" s="38" t="s">
        <v>13</v>
      </c>
      <c r="C22" s="10" t="s">
        <v>50</v>
      </c>
      <c r="D22" s="20">
        <v>381993779.13999999</v>
      </c>
      <c r="E22" s="20">
        <v>415164000</v>
      </c>
      <c r="F22" s="21">
        <v>1000</v>
      </c>
      <c r="G22" s="20">
        <f t="shared" ref="G22:G24" si="11">E22-D22-F22</f>
        <v>33169220.860000014</v>
      </c>
      <c r="H22" s="16">
        <f t="shared" ref="H22:H25" si="12">G22/E22</f>
        <v>7.9894260725881849E-2</v>
      </c>
      <c r="I22" s="20">
        <f t="shared" ref="I22:I25" si="13">E22*0.15</f>
        <v>62274600</v>
      </c>
      <c r="J22" s="20"/>
      <c r="K22" s="20"/>
    </row>
    <row r="23" spans="1:11" ht="24" customHeight="1" x14ac:dyDescent="0.25">
      <c r="A23" s="9" t="s">
        <v>23</v>
      </c>
      <c r="B23" s="39"/>
      <c r="C23" s="10" t="s">
        <v>51</v>
      </c>
      <c r="D23" s="20">
        <v>513629349.86000001</v>
      </c>
      <c r="E23" s="20">
        <v>562076000</v>
      </c>
      <c r="F23" s="21">
        <v>1000000</v>
      </c>
      <c r="G23" s="20">
        <f t="shared" si="11"/>
        <v>47446650.139999986</v>
      </c>
      <c r="H23" s="16">
        <f t="shared" si="12"/>
        <v>8.4413229065108605E-2</v>
      </c>
      <c r="I23" s="20">
        <f t="shared" si="13"/>
        <v>84311400</v>
      </c>
      <c r="J23" s="20"/>
      <c r="K23" s="20"/>
    </row>
    <row r="24" spans="1:11" ht="24" customHeight="1" x14ac:dyDescent="0.25">
      <c r="A24" s="9" t="s">
        <v>23</v>
      </c>
      <c r="B24" s="39"/>
      <c r="C24" s="10" t="s">
        <v>52</v>
      </c>
      <c r="D24" s="20">
        <v>59194073.25</v>
      </c>
      <c r="E24" s="20">
        <v>66063600</v>
      </c>
      <c r="F24" s="21"/>
      <c r="G24" s="20">
        <f t="shared" si="11"/>
        <v>6869526.75</v>
      </c>
      <c r="H24" s="16">
        <f t="shared" si="12"/>
        <v>0.10398353631954661</v>
      </c>
      <c r="I24" s="20">
        <f t="shared" si="13"/>
        <v>9909540</v>
      </c>
      <c r="J24" s="20"/>
      <c r="K24" s="20"/>
    </row>
    <row r="25" spans="1:11" ht="24.75" customHeight="1" x14ac:dyDescent="0.25">
      <c r="A25" s="22" t="s">
        <v>4</v>
      </c>
      <c r="B25" s="39"/>
      <c r="C25" s="10" t="s">
        <v>44</v>
      </c>
      <c r="D25" s="20">
        <v>37461320</v>
      </c>
      <c r="E25" s="20">
        <v>92000000</v>
      </c>
      <c r="F25" s="23">
        <v>92000000</v>
      </c>
      <c r="G25" s="20">
        <f>E25-D25-F25</f>
        <v>-37461320</v>
      </c>
      <c r="H25" s="8">
        <f t="shared" si="12"/>
        <v>-0.40718826086956522</v>
      </c>
      <c r="I25" s="20">
        <f t="shared" si="13"/>
        <v>13800000</v>
      </c>
      <c r="J25" s="20"/>
      <c r="K25" s="20"/>
    </row>
    <row r="26" spans="1:11" ht="13.2" customHeight="1" x14ac:dyDescent="0.2">
      <c r="A26" s="11"/>
      <c r="B26" s="11"/>
      <c r="C26" s="11"/>
      <c r="D26" s="12">
        <f>SUM(D27)</f>
        <v>513429613</v>
      </c>
      <c r="E26" s="12">
        <f t="shared" ref="E26:G26" si="14">SUM(E27)</f>
        <v>500000000.01999998</v>
      </c>
      <c r="F26" s="12">
        <f t="shared" si="14"/>
        <v>83333333.329999998</v>
      </c>
      <c r="G26" s="12">
        <f t="shared" si="14"/>
        <v>-96762946.310000017</v>
      </c>
      <c r="H26" s="11"/>
      <c r="I26" s="11"/>
      <c r="J26" s="11"/>
      <c r="K26" s="11"/>
    </row>
    <row r="27" spans="1:11" ht="45.6" customHeight="1" x14ac:dyDescent="0.2">
      <c r="A27" s="14" t="s">
        <v>14</v>
      </c>
      <c r="B27" s="10" t="s">
        <v>35</v>
      </c>
      <c r="C27" s="10" t="s">
        <v>56</v>
      </c>
      <c r="D27" s="20">
        <v>513429613</v>
      </c>
      <c r="E27" s="20">
        <v>500000000.01999998</v>
      </c>
      <c r="F27" s="23">
        <v>83333333.329999998</v>
      </c>
      <c r="G27" s="20">
        <f>E27-D27-F27</f>
        <v>-96762946.310000017</v>
      </c>
      <c r="H27" s="8">
        <f t="shared" ref="H27" si="15">G27/E27</f>
        <v>-0.193525892612259</v>
      </c>
      <c r="I27" s="20">
        <f t="shared" ref="I27" si="16">E27*0.15</f>
        <v>75000000.002999991</v>
      </c>
      <c r="J27" s="20"/>
      <c r="K27" s="20"/>
    </row>
    <row r="28" spans="1:11" ht="15.6" customHeight="1" x14ac:dyDescent="0.2">
      <c r="A28" s="3" t="s">
        <v>9</v>
      </c>
      <c r="B28" s="7"/>
      <c r="C28" s="7"/>
      <c r="D28" s="4">
        <f>D3+D21+D26</f>
        <v>11920407069.139997</v>
      </c>
      <c r="E28" s="4">
        <f>E3+E21+E26</f>
        <v>14099249884.949999</v>
      </c>
      <c r="F28" s="4">
        <f>F3+F21+F26</f>
        <v>1661857558.6699996</v>
      </c>
      <c r="G28" s="4">
        <f>G3+G21+G26</f>
        <v>516985257.14000231</v>
      </c>
      <c r="H28" s="4">
        <f>H3+H21</f>
        <v>0</v>
      </c>
      <c r="I28" s="4">
        <f>I3+I21</f>
        <v>0</v>
      </c>
      <c r="J28" s="4"/>
      <c r="K28" s="4"/>
    </row>
    <row r="29" spans="1:11" ht="24.75" customHeight="1" x14ac:dyDescent="0.2"/>
    <row r="30" spans="1:11" ht="24.75" customHeight="1" x14ac:dyDescent="0.2"/>
    <row r="31" spans="1:11" ht="20.25" customHeight="1" x14ac:dyDescent="0.2"/>
    <row r="32" spans="1:11" x14ac:dyDescent="0.2">
      <c r="D32" s="1" t="s">
        <v>10</v>
      </c>
      <c r="E32" s="1" t="s">
        <v>10</v>
      </c>
    </row>
    <row r="34" spans="4:5" x14ac:dyDescent="0.2">
      <c r="E34" s="1" t="s">
        <v>10</v>
      </c>
    </row>
    <row r="35" spans="4:5" x14ac:dyDescent="0.2">
      <c r="D35" s="1" t="s">
        <v>10</v>
      </c>
    </row>
  </sheetData>
  <mergeCells count="2">
    <mergeCell ref="B22:B25"/>
    <mergeCell ref="B4:B20"/>
  </mergeCells>
  <conditionalFormatting sqref="H4:H20 H22:H25 H27">
    <cfRule type="cellIs" dxfId="3" priority="1" operator="greaterThan">
      <formula>0.15</formula>
    </cfRule>
    <cfRule type="cellIs" dxfId="2" priority="2" operator="greaterThan">
      <formula>15</formula>
    </cfRule>
  </conditionalFormatting>
  <pageMargins left="0.70866141732283472" right="0.70866141732283472" top="0.74803149606299213" bottom="0.74803149606299213" header="0.31496062992125984" footer="0.31496062992125984"/>
  <pageSetup paperSize="9" scale="4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41"/>
  <sheetViews>
    <sheetView zoomScaleNormal="100" workbookViewId="0">
      <selection activeCell="G3" sqref="G3"/>
    </sheetView>
  </sheetViews>
  <sheetFormatPr defaultRowHeight="10.199999999999999" x14ac:dyDescent="0.2"/>
  <cols>
    <col min="1" max="1" width="30.140625" customWidth="1"/>
    <col min="2" max="2" width="23.7109375" customWidth="1"/>
    <col min="3" max="3" width="26.140625" customWidth="1"/>
    <col min="4" max="4" width="21.7109375" customWidth="1"/>
    <col min="5" max="5" width="21.42578125" customWidth="1"/>
    <col min="6" max="6" width="19.7109375" customWidth="1"/>
    <col min="7" max="8" width="20.7109375" customWidth="1"/>
    <col min="9" max="9" width="16.42578125" customWidth="1"/>
    <col min="10" max="12" width="19.85546875" customWidth="1"/>
  </cols>
  <sheetData>
    <row r="1" spans="1:12" ht="39.6" x14ac:dyDescent="0.2">
      <c r="A1" s="3" t="s">
        <v>5</v>
      </c>
      <c r="B1" s="3" t="s">
        <v>6</v>
      </c>
      <c r="C1" s="3" t="s">
        <v>61</v>
      </c>
      <c r="D1" s="3" t="s">
        <v>20</v>
      </c>
      <c r="E1" s="3" t="s">
        <v>2</v>
      </c>
      <c r="F1" s="3" t="s">
        <v>12</v>
      </c>
      <c r="G1" s="3" t="s">
        <v>21</v>
      </c>
      <c r="H1" s="3" t="s">
        <v>31</v>
      </c>
      <c r="I1" s="3" t="s">
        <v>1</v>
      </c>
      <c r="J1" s="3" t="s">
        <v>0</v>
      </c>
      <c r="K1" s="3" t="s">
        <v>29</v>
      </c>
      <c r="L1" s="3" t="s">
        <v>30</v>
      </c>
    </row>
    <row r="2" spans="1:12" ht="13.2" x14ac:dyDescent="0.2">
      <c r="A2" s="5"/>
      <c r="B2" s="5"/>
      <c r="C2" s="5"/>
      <c r="D2" s="6">
        <f>SUM(D3:D4)</f>
        <v>2577877129</v>
      </c>
      <c r="E2" s="6">
        <f>SUM(E3:E4)</f>
        <v>3826153846.1300001</v>
      </c>
      <c r="F2" s="6">
        <f t="shared" ref="F2:H2" si="0">SUM(F3:F4)</f>
        <v>472747252</v>
      </c>
      <c r="G2" s="6">
        <f t="shared" si="0"/>
        <v>202841565.12999988</v>
      </c>
      <c r="H2" s="6">
        <f t="shared" si="0"/>
        <v>572687900</v>
      </c>
      <c r="I2" s="5"/>
      <c r="J2" s="5"/>
      <c r="K2" s="6">
        <f>SUM(K3:K36)</f>
        <v>0</v>
      </c>
      <c r="L2" s="6">
        <f>SUM(L3:L36)</f>
        <v>0</v>
      </c>
    </row>
    <row r="3" spans="1:12" s="1" customFormat="1" ht="24" customHeight="1" x14ac:dyDescent="0.2">
      <c r="A3" s="30" t="s">
        <v>27</v>
      </c>
      <c r="B3" s="41" t="s">
        <v>36</v>
      </c>
      <c r="C3" s="10" t="s">
        <v>62</v>
      </c>
      <c r="D3" s="2">
        <v>1228993691</v>
      </c>
      <c r="E3" s="2">
        <v>1499999999.97</v>
      </c>
      <c r="F3" s="17">
        <v>214285714</v>
      </c>
      <c r="G3" s="15">
        <f>E3-D3-F3-H3</f>
        <v>-72466505.029999971</v>
      </c>
      <c r="H3" s="15">
        <v>129187100</v>
      </c>
      <c r="I3" s="8">
        <f t="shared" ref="I3:I39" si="1">G3/E3</f>
        <v>-4.8311003354299532E-2</v>
      </c>
      <c r="J3" s="15">
        <f t="shared" ref="J3:J39" si="2">E3*0.15</f>
        <v>224999999.9955</v>
      </c>
      <c r="K3" s="17"/>
      <c r="L3" s="17"/>
    </row>
    <row r="4" spans="1:12" ht="24" customHeight="1" x14ac:dyDescent="0.2">
      <c r="A4" s="31" t="s">
        <v>27</v>
      </c>
      <c r="B4" s="41"/>
      <c r="C4" s="10" t="s">
        <v>63</v>
      </c>
      <c r="D4" s="2">
        <v>1348883438</v>
      </c>
      <c r="E4" s="2">
        <v>2326153846.1599998</v>
      </c>
      <c r="F4" s="17">
        <v>258461538</v>
      </c>
      <c r="G4" s="15">
        <f>E4-D4-F4-H4</f>
        <v>275308070.15999985</v>
      </c>
      <c r="H4" s="15">
        <v>443500800</v>
      </c>
      <c r="I4" s="8">
        <f t="shared" si="1"/>
        <v>0.11835333703936937</v>
      </c>
      <c r="J4" s="17">
        <f t="shared" si="2"/>
        <v>348923076.92399997</v>
      </c>
      <c r="K4" s="17"/>
      <c r="L4" s="17"/>
    </row>
    <row r="5" spans="1:12" ht="13.2" x14ac:dyDescent="0.2">
      <c r="A5" s="5"/>
      <c r="B5" s="5"/>
      <c r="C5" s="5"/>
      <c r="D5" s="6">
        <f>SUM(D6:D37)</f>
        <v>19582242321.124931</v>
      </c>
      <c r="E5" s="6">
        <f>SUM(E6:E37)</f>
        <v>18614847680.860001</v>
      </c>
      <c r="F5" s="6">
        <f>SUM(F6:F37)</f>
        <v>706624927.80111122</v>
      </c>
      <c r="G5" s="6">
        <f>SUM(G6:G37)</f>
        <v>-1674019568.0660415</v>
      </c>
      <c r="H5" s="6">
        <f>SUM(H6:H41)</f>
        <v>0</v>
      </c>
      <c r="I5" s="5"/>
      <c r="J5" s="5"/>
      <c r="K5" s="6">
        <f>SUM(K6:K41)</f>
        <v>0</v>
      </c>
      <c r="L5" s="6">
        <f>SUM(L6:L41)</f>
        <v>0</v>
      </c>
    </row>
    <row r="6" spans="1:12" ht="12.75" customHeight="1" x14ac:dyDescent="0.25">
      <c r="A6" s="9" t="s">
        <v>16</v>
      </c>
      <c r="B6" s="41" t="s">
        <v>19</v>
      </c>
      <c r="C6" s="10" t="s">
        <v>64</v>
      </c>
      <c r="D6" s="2">
        <v>936609285.08000004</v>
      </c>
      <c r="E6" s="2">
        <v>418897619.04000002</v>
      </c>
      <c r="F6" s="17">
        <v>67111111.111111119</v>
      </c>
      <c r="G6" s="15">
        <f t="shared" ref="G6:G37" si="3">E6-D6-F6</f>
        <v>-584822777.15111113</v>
      </c>
      <c r="H6" s="28"/>
      <c r="I6" s="8">
        <f t="shared" si="1"/>
        <v>-1.3960995493155741</v>
      </c>
      <c r="J6" s="17">
        <f t="shared" si="2"/>
        <v>62834642.855999999</v>
      </c>
      <c r="K6" s="17"/>
      <c r="L6" s="17"/>
    </row>
    <row r="7" spans="1:12" ht="32.4" customHeight="1" x14ac:dyDescent="0.25">
      <c r="A7" s="22" t="s">
        <v>16</v>
      </c>
      <c r="B7" s="41"/>
      <c r="C7" s="10" t="s">
        <v>65</v>
      </c>
      <c r="D7" s="2">
        <v>1485859179.6400001</v>
      </c>
      <c r="E7" s="2">
        <v>1037689769.1900001</v>
      </c>
      <c r="F7" s="17">
        <v>19846153.850000001</v>
      </c>
      <c r="G7" s="15">
        <f t="shared" si="3"/>
        <v>-468015564.30000007</v>
      </c>
      <c r="H7" s="28"/>
      <c r="I7" s="8">
        <f t="shared" si="1"/>
        <v>-0.45101684356522442</v>
      </c>
      <c r="J7" s="17">
        <f t="shared" si="2"/>
        <v>155653465.37850001</v>
      </c>
      <c r="K7" s="17"/>
      <c r="L7" s="17"/>
    </row>
    <row r="8" spans="1:12" ht="12.75" customHeight="1" x14ac:dyDescent="0.25">
      <c r="A8" s="22" t="s">
        <v>16</v>
      </c>
      <c r="B8" s="41"/>
      <c r="C8" s="10" t="s">
        <v>66</v>
      </c>
      <c r="D8" s="2">
        <v>2183186426.5799999</v>
      </c>
      <c r="E8" s="2">
        <v>2349923076.9200001</v>
      </c>
      <c r="F8" s="17">
        <v>125384615.38</v>
      </c>
      <c r="G8" s="15">
        <f t="shared" si="3"/>
        <v>41352034.960000157</v>
      </c>
      <c r="H8" s="28"/>
      <c r="I8" s="8">
        <f t="shared" si="1"/>
        <v>1.7597186633955479E-2</v>
      </c>
      <c r="J8" s="17">
        <f t="shared" si="2"/>
        <v>352488461.53799999</v>
      </c>
      <c r="K8" s="17"/>
      <c r="L8" s="17"/>
    </row>
    <row r="9" spans="1:12" ht="12.75" customHeight="1" x14ac:dyDescent="0.25">
      <c r="A9" s="9" t="s">
        <v>17</v>
      </c>
      <c r="B9" s="41"/>
      <c r="C9" s="10" t="s">
        <v>67</v>
      </c>
      <c r="D9" s="2">
        <v>235745334</v>
      </c>
      <c r="E9" s="2">
        <v>285714285.68000001</v>
      </c>
      <c r="F9" s="17">
        <v>35714285.719999999</v>
      </c>
      <c r="G9" s="15">
        <f t="shared" si="3"/>
        <v>14254665.960000008</v>
      </c>
      <c r="H9" s="28"/>
      <c r="I9" s="8">
        <f t="shared" si="1"/>
        <v>4.9891330865986988E-2</v>
      </c>
      <c r="J9" s="17">
        <f t="shared" si="2"/>
        <v>42857142.851999998</v>
      </c>
      <c r="K9" s="17"/>
      <c r="L9" s="17"/>
    </row>
    <row r="10" spans="1:12" s="1" customFormat="1" ht="13.2" customHeight="1" x14ac:dyDescent="0.25">
      <c r="A10" s="9" t="s">
        <v>17</v>
      </c>
      <c r="B10" s="41"/>
      <c r="C10" s="10" t="s">
        <v>68</v>
      </c>
      <c r="D10" s="2">
        <v>1075233113</v>
      </c>
      <c r="E10" s="2">
        <v>1110857142.9000001</v>
      </c>
      <c r="F10" s="17"/>
      <c r="G10" s="15">
        <f t="shared" si="3"/>
        <v>35624029.900000095</v>
      </c>
      <c r="H10" s="15"/>
      <c r="I10" s="8">
        <f t="shared" si="1"/>
        <v>3.2068956956067381E-2</v>
      </c>
      <c r="J10" s="17">
        <f t="shared" si="2"/>
        <v>166628571.435</v>
      </c>
      <c r="K10" s="17"/>
      <c r="L10" s="17"/>
    </row>
    <row r="11" spans="1:12" ht="13.8" x14ac:dyDescent="0.25">
      <c r="A11" s="9" t="s">
        <v>17</v>
      </c>
      <c r="B11" s="41"/>
      <c r="C11" s="10" t="s">
        <v>69</v>
      </c>
      <c r="D11" s="2">
        <v>585979561</v>
      </c>
      <c r="E11" s="2">
        <v>666666666.66999996</v>
      </c>
      <c r="F11" s="17"/>
      <c r="G11" s="15">
        <f t="shared" si="3"/>
        <v>80687105.669999957</v>
      </c>
      <c r="H11" s="28"/>
      <c r="I11" s="8">
        <f t="shared" si="1"/>
        <v>0.12103065850439479</v>
      </c>
      <c r="J11" s="17">
        <f t="shared" si="2"/>
        <v>100000000.00049999</v>
      </c>
      <c r="K11" s="17"/>
      <c r="L11" s="17"/>
    </row>
    <row r="12" spans="1:12" ht="13.8" x14ac:dyDescent="0.25">
      <c r="A12" s="9" t="s">
        <v>17</v>
      </c>
      <c r="B12" s="41"/>
      <c r="C12" s="10" t="s">
        <v>70</v>
      </c>
      <c r="D12" s="2">
        <v>928421600</v>
      </c>
      <c r="E12" s="2">
        <v>1000000000</v>
      </c>
      <c r="F12" s="17">
        <v>111111111.12</v>
      </c>
      <c r="G12" s="15">
        <f t="shared" si="3"/>
        <v>-39532711.120000005</v>
      </c>
      <c r="H12" s="28"/>
      <c r="I12" s="8">
        <f t="shared" si="1"/>
        <v>-3.9532711120000008E-2</v>
      </c>
      <c r="J12" s="17">
        <f t="shared" si="2"/>
        <v>150000000</v>
      </c>
      <c r="K12" s="17"/>
      <c r="L12" s="17"/>
    </row>
    <row r="13" spans="1:12" ht="13.8" x14ac:dyDescent="0.25">
      <c r="A13" s="9" t="s">
        <v>17</v>
      </c>
      <c r="B13" s="41"/>
      <c r="C13" s="10" t="s">
        <v>71</v>
      </c>
      <c r="D13" s="2">
        <v>668467023</v>
      </c>
      <c r="E13" s="2">
        <v>700000000</v>
      </c>
      <c r="F13" s="17"/>
      <c r="G13" s="15">
        <f t="shared" si="3"/>
        <v>31532977</v>
      </c>
      <c r="H13" s="28"/>
      <c r="I13" s="8">
        <f t="shared" si="1"/>
        <v>4.5047110000000001E-2</v>
      </c>
      <c r="J13" s="17">
        <f t="shared" si="2"/>
        <v>105000000</v>
      </c>
      <c r="K13" s="17"/>
      <c r="L13" s="17"/>
    </row>
    <row r="14" spans="1:12" ht="13.8" x14ac:dyDescent="0.25">
      <c r="A14" s="9" t="s">
        <v>18</v>
      </c>
      <c r="B14" s="41"/>
      <c r="C14" s="10" t="s">
        <v>72</v>
      </c>
      <c r="D14" s="2">
        <v>39262082.93</v>
      </c>
      <c r="E14" s="2">
        <v>26911404.84</v>
      </c>
      <c r="F14" s="17">
        <v>26911404.859999999</v>
      </c>
      <c r="G14" s="15">
        <f t="shared" si="3"/>
        <v>-39262082.950000003</v>
      </c>
      <c r="H14" s="28"/>
      <c r="I14" s="16">
        <f t="shared" si="1"/>
        <v>-1.4589384383100827</v>
      </c>
      <c r="J14" s="17">
        <f t="shared" si="2"/>
        <v>4036710.7259999998</v>
      </c>
      <c r="K14" s="17"/>
      <c r="L14" s="17"/>
    </row>
    <row r="15" spans="1:12" ht="13.8" x14ac:dyDescent="0.25">
      <c r="A15" s="9" t="s">
        <v>18</v>
      </c>
      <c r="B15" s="41"/>
      <c r="C15" s="10" t="s">
        <v>73</v>
      </c>
      <c r="D15" s="2">
        <v>79046619.109999999</v>
      </c>
      <c r="E15" s="2">
        <v>56468497.450000003</v>
      </c>
      <c r="F15" s="17">
        <v>28234248.73</v>
      </c>
      <c r="G15" s="15">
        <f t="shared" si="3"/>
        <v>-50812370.390000001</v>
      </c>
      <c r="H15" s="28"/>
      <c r="I15" s="16">
        <f t="shared" si="1"/>
        <v>-0.89983570813074643</v>
      </c>
      <c r="J15" s="17">
        <f t="shared" si="2"/>
        <v>8470274.6174999997</v>
      </c>
      <c r="K15" s="17"/>
      <c r="L15" s="17"/>
    </row>
    <row r="16" spans="1:12" ht="13.8" x14ac:dyDescent="0.25">
      <c r="A16" s="9" t="s">
        <v>18</v>
      </c>
      <c r="B16" s="41"/>
      <c r="C16" s="10" t="s">
        <v>74</v>
      </c>
      <c r="D16" s="2">
        <v>78794801.879999995</v>
      </c>
      <c r="E16" s="2">
        <v>75860533.329999998</v>
      </c>
      <c r="F16" s="17">
        <v>15172106.67</v>
      </c>
      <c r="G16" s="15">
        <f t="shared" si="3"/>
        <v>-18106375.219999999</v>
      </c>
      <c r="H16" s="28"/>
      <c r="I16" s="16">
        <f t="shared" si="1"/>
        <v>-0.23867977754962086</v>
      </c>
      <c r="J16" s="17">
        <f t="shared" si="2"/>
        <v>11379079.999499999</v>
      </c>
      <c r="K16" s="17"/>
      <c r="L16" s="17"/>
    </row>
    <row r="17" spans="1:12" ht="13.8" x14ac:dyDescent="0.25">
      <c r="A17" s="9" t="s">
        <v>18</v>
      </c>
      <c r="B17" s="41"/>
      <c r="C17" s="10" t="s">
        <v>75</v>
      </c>
      <c r="D17" s="2">
        <v>27326606.879999999</v>
      </c>
      <c r="E17" s="2">
        <v>30377142.859999999</v>
      </c>
      <c r="F17" s="17"/>
      <c r="G17" s="15">
        <f t="shared" si="3"/>
        <v>3050535.9800000004</v>
      </c>
      <c r="H17" s="28"/>
      <c r="I17" s="16">
        <f t="shared" si="1"/>
        <v>0.10042208360605513</v>
      </c>
      <c r="J17" s="17">
        <f t="shared" si="2"/>
        <v>4556571.4289999995</v>
      </c>
      <c r="K17" s="17"/>
      <c r="L17" s="17"/>
    </row>
    <row r="18" spans="1:12" s="1" customFormat="1" ht="13.8" x14ac:dyDescent="0.25">
      <c r="A18" s="9" t="s">
        <v>18</v>
      </c>
      <c r="B18" s="41"/>
      <c r="C18" s="10" t="s">
        <v>76</v>
      </c>
      <c r="D18" s="2">
        <v>9416354.2699999996</v>
      </c>
      <c r="E18" s="2">
        <v>8362171.4199999999</v>
      </c>
      <c r="F18" s="17"/>
      <c r="G18" s="15">
        <f t="shared" si="3"/>
        <v>-1054182.8499999996</v>
      </c>
      <c r="H18" s="15"/>
      <c r="I18" s="8">
        <f t="shared" si="1"/>
        <v>-0.12606568282954425</v>
      </c>
      <c r="J18" s="17">
        <f t="shared" si="2"/>
        <v>1254325.713</v>
      </c>
      <c r="K18" s="32"/>
      <c r="L18" s="32"/>
    </row>
    <row r="19" spans="1:12" ht="13.8" x14ac:dyDescent="0.25">
      <c r="A19" s="9" t="s">
        <v>18</v>
      </c>
      <c r="B19" s="41"/>
      <c r="C19" s="10" t="s">
        <v>77</v>
      </c>
      <c r="D19" s="2">
        <v>47026876.759999998</v>
      </c>
      <c r="E19" s="2">
        <v>20857142.850000001</v>
      </c>
      <c r="F19" s="17"/>
      <c r="G19" s="15">
        <f t="shared" si="3"/>
        <v>-26169733.909999996</v>
      </c>
      <c r="H19" s="28"/>
      <c r="I19" s="16">
        <f t="shared" si="1"/>
        <v>-1.2547132700872303</v>
      </c>
      <c r="J19" s="17">
        <f t="shared" si="2"/>
        <v>3128571.4275000002</v>
      </c>
      <c r="K19" s="17"/>
      <c r="L19" s="17"/>
    </row>
    <row r="20" spans="1:12" ht="13.8" x14ac:dyDescent="0.25">
      <c r="A20" s="9" t="s">
        <v>18</v>
      </c>
      <c r="B20" s="41"/>
      <c r="C20" s="10" t="s">
        <v>78</v>
      </c>
      <c r="D20" s="2">
        <v>51074704.299999997</v>
      </c>
      <c r="E20" s="2">
        <v>35250000</v>
      </c>
      <c r="F20" s="17"/>
      <c r="G20" s="15">
        <f t="shared" si="3"/>
        <v>-15824704.299999997</v>
      </c>
      <c r="H20" s="28"/>
      <c r="I20" s="16">
        <f t="shared" si="1"/>
        <v>-0.44892778156028362</v>
      </c>
      <c r="J20" s="17">
        <f t="shared" si="2"/>
        <v>5287500</v>
      </c>
      <c r="K20" s="17"/>
      <c r="L20" s="17"/>
    </row>
    <row r="21" spans="1:12" ht="26.4" x14ac:dyDescent="0.25">
      <c r="A21" s="9" t="s">
        <v>18</v>
      </c>
      <c r="B21" s="41"/>
      <c r="C21" s="10" t="s">
        <v>79</v>
      </c>
      <c r="D21" s="2">
        <v>43996069.050000004</v>
      </c>
      <c r="E21" s="2">
        <v>28571428.550000001</v>
      </c>
      <c r="F21" s="17">
        <v>14285714.289999999</v>
      </c>
      <c r="G21" s="15">
        <f t="shared" si="3"/>
        <v>-29710354.790000003</v>
      </c>
      <c r="H21" s="28"/>
      <c r="I21" s="16">
        <f t="shared" si="1"/>
        <v>-1.0398624184298968</v>
      </c>
      <c r="J21" s="17">
        <f t="shared" si="2"/>
        <v>4285714.2824999997</v>
      </c>
      <c r="K21" s="17"/>
      <c r="L21" s="17"/>
    </row>
    <row r="22" spans="1:12" ht="13.8" x14ac:dyDescent="0.25">
      <c r="A22" s="9" t="s">
        <v>18</v>
      </c>
      <c r="B22" s="41"/>
      <c r="C22" s="10" t="s">
        <v>80</v>
      </c>
      <c r="D22" s="2">
        <v>277643646.10000002</v>
      </c>
      <c r="E22" s="2">
        <v>178285714.28</v>
      </c>
      <c r="F22" s="17">
        <v>59428571.43</v>
      </c>
      <c r="G22" s="15">
        <f t="shared" si="3"/>
        <v>-158786503.25000003</v>
      </c>
      <c r="H22" s="28"/>
      <c r="I22" s="16">
        <f t="shared" si="1"/>
        <v>-0.89062942530899469</v>
      </c>
      <c r="J22" s="17">
        <f t="shared" si="2"/>
        <v>26742857.142000001</v>
      </c>
      <c r="K22" s="17"/>
      <c r="L22" s="17"/>
    </row>
    <row r="23" spans="1:12" ht="13.8" x14ac:dyDescent="0.25">
      <c r="A23" s="9" t="s">
        <v>18</v>
      </c>
      <c r="B23" s="41"/>
      <c r="C23" s="10" t="s">
        <v>81</v>
      </c>
      <c r="D23" s="2">
        <v>106338911.24000001</v>
      </c>
      <c r="E23" s="2">
        <v>111428571.44</v>
      </c>
      <c r="F23" s="17"/>
      <c r="G23" s="15">
        <f t="shared" si="3"/>
        <v>5089660.1999999881</v>
      </c>
      <c r="H23" s="28"/>
      <c r="I23" s="16">
        <f t="shared" si="1"/>
        <v>4.567643768762282E-2</v>
      </c>
      <c r="J23" s="17">
        <f t="shared" si="2"/>
        <v>16714285.715999998</v>
      </c>
      <c r="K23" s="17"/>
      <c r="L23" s="17"/>
    </row>
    <row r="24" spans="1:12" ht="13.8" x14ac:dyDescent="0.25">
      <c r="A24" s="9" t="s">
        <v>18</v>
      </c>
      <c r="B24" s="41"/>
      <c r="C24" s="10" t="s">
        <v>82</v>
      </c>
      <c r="D24" s="2">
        <v>195152010.93000004</v>
      </c>
      <c r="E24" s="2">
        <v>142857142.87</v>
      </c>
      <c r="F24" s="17"/>
      <c r="G24" s="15">
        <f t="shared" si="3"/>
        <v>-52294868.060000032</v>
      </c>
      <c r="H24" s="28"/>
      <c r="I24" s="16">
        <f t="shared" si="1"/>
        <v>-0.36606407638705446</v>
      </c>
      <c r="J24" s="17">
        <f t="shared" si="2"/>
        <v>21428571.430500001</v>
      </c>
      <c r="K24" s="17"/>
      <c r="L24" s="17"/>
    </row>
    <row r="25" spans="1:12" ht="13.8" x14ac:dyDescent="0.25">
      <c r="A25" s="9" t="s">
        <v>18</v>
      </c>
      <c r="B25" s="41"/>
      <c r="C25" s="10" t="s">
        <v>83</v>
      </c>
      <c r="D25" s="2">
        <v>137745937.45000002</v>
      </c>
      <c r="E25" s="2">
        <v>77053571.420000002</v>
      </c>
      <c r="F25" s="17"/>
      <c r="G25" s="15">
        <f t="shared" si="3"/>
        <v>-60692366.030000016</v>
      </c>
      <c r="H25" s="28"/>
      <c r="I25" s="16">
        <f t="shared" si="1"/>
        <v>-0.7876645418442827</v>
      </c>
      <c r="J25" s="17">
        <f t="shared" si="2"/>
        <v>11558035.713</v>
      </c>
      <c r="K25" s="17"/>
      <c r="L25" s="17"/>
    </row>
    <row r="26" spans="1:12" ht="13.8" x14ac:dyDescent="0.25">
      <c r="A26" s="9" t="s">
        <v>18</v>
      </c>
      <c r="B26" s="41"/>
      <c r="C26" s="10" t="s">
        <v>84</v>
      </c>
      <c r="D26" s="2">
        <v>101316723.13999999</v>
      </c>
      <c r="E26" s="2">
        <v>103458180</v>
      </c>
      <c r="F26" s="17"/>
      <c r="G26" s="15">
        <f t="shared" si="3"/>
        <v>2141456.8600000143</v>
      </c>
      <c r="H26" s="28"/>
      <c r="I26" s="16">
        <f t="shared" si="1"/>
        <v>2.0698767946623595E-2</v>
      </c>
      <c r="J26" s="17">
        <f t="shared" si="2"/>
        <v>15518727</v>
      </c>
      <c r="K26" s="17"/>
      <c r="L26" s="17"/>
    </row>
    <row r="27" spans="1:12" ht="13.8" x14ac:dyDescent="0.25">
      <c r="A27" s="9" t="s">
        <v>18</v>
      </c>
      <c r="B27" s="41"/>
      <c r="C27" s="10" t="s">
        <v>85</v>
      </c>
      <c r="D27" s="2">
        <v>66094010.649999999</v>
      </c>
      <c r="E27" s="2">
        <v>36160714.280000001</v>
      </c>
      <c r="F27" s="17"/>
      <c r="G27" s="15">
        <f t="shared" si="3"/>
        <v>-29933296.369999997</v>
      </c>
      <c r="H27" s="28"/>
      <c r="I27" s="16">
        <f t="shared" si="1"/>
        <v>-0.82778498616537821</v>
      </c>
      <c r="J27" s="17">
        <f t="shared" si="2"/>
        <v>5424107.142</v>
      </c>
      <c r="K27" s="17"/>
      <c r="L27" s="17"/>
    </row>
    <row r="28" spans="1:12" ht="13.8" x14ac:dyDescent="0.25">
      <c r="A28" s="9" t="s">
        <v>18</v>
      </c>
      <c r="B28" s="41"/>
      <c r="C28" s="10" t="s">
        <v>86</v>
      </c>
      <c r="D28" s="2">
        <v>162225300.47999999</v>
      </c>
      <c r="E28" s="2">
        <v>54444444.439999998</v>
      </c>
      <c r="F28" s="17"/>
      <c r="G28" s="15">
        <f t="shared" si="3"/>
        <v>-107780856.03999999</v>
      </c>
      <c r="H28" s="28"/>
      <c r="I28" s="16">
        <f t="shared" si="1"/>
        <v>-1.9796483764065018</v>
      </c>
      <c r="J28" s="17">
        <f t="shared" si="2"/>
        <v>8166666.6659999993</v>
      </c>
      <c r="K28" s="17"/>
      <c r="L28" s="17"/>
    </row>
    <row r="29" spans="1:12" ht="13.8" x14ac:dyDescent="0.25">
      <c r="A29" s="9" t="s">
        <v>18</v>
      </c>
      <c r="B29" s="41"/>
      <c r="C29" s="10" t="s">
        <v>87</v>
      </c>
      <c r="D29" s="2">
        <v>502374877.90000004</v>
      </c>
      <c r="E29" s="2">
        <v>495750000</v>
      </c>
      <c r="F29" s="17">
        <v>26750000</v>
      </c>
      <c r="G29" s="15">
        <f t="shared" si="3"/>
        <v>-33374877.900000036</v>
      </c>
      <c r="H29" s="28"/>
      <c r="I29" s="16">
        <f t="shared" si="1"/>
        <v>-6.732199273827541E-2</v>
      </c>
      <c r="J29" s="17">
        <f t="shared" si="2"/>
        <v>74362500</v>
      </c>
      <c r="K29" s="17"/>
      <c r="L29" s="17"/>
    </row>
    <row r="30" spans="1:12" s="1" customFormat="1" ht="14.25" customHeight="1" x14ac:dyDescent="0.25">
      <c r="A30" s="22" t="s">
        <v>22</v>
      </c>
      <c r="B30" s="41"/>
      <c r="C30" s="10" t="s">
        <v>88</v>
      </c>
      <c r="D30" s="2">
        <v>1185763321.6200001</v>
      </c>
      <c r="E30" s="2">
        <v>1254740123.02</v>
      </c>
      <c r="F30" s="17"/>
      <c r="G30" s="15">
        <f t="shared" si="3"/>
        <v>68976801.399999857</v>
      </c>
      <c r="H30" s="15"/>
      <c r="I30" s="8">
        <f t="shared" si="1"/>
        <v>5.4972978176533849E-2</v>
      </c>
      <c r="J30" s="17">
        <f t="shared" si="2"/>
        <v>188211018.45299998</v>
      </c>
      <c r="K30" s="17"/>
      <c r="L30" s="17"/>
    </row>
    <row r="31" spans="1:12" s="1" customFormat="1" ht="13.5" customHeight="1" x14ac:dyDescent="0.25">
      <c r="A31" s="22" t="s">
        <v>22</v>
      </c>
      <c r="B31" s="41"/>
      <c r="C31" s="10" t="s">
        <v>89</v>
      </c>
      <c r="D31" s="2">
        <v>1092617805.6799998</v>
      </c>
      <c r="E31" s="2">
        <v>1144643153.8299999</v>
      </c>
      <c r="F31" s="17"/>
      <c r="G31" s="15">
        <f t="shared" si="3"/>
        <v>52025348.150000095</v>
      </c>
      <c r="H31" s="15"/>
      <c r="I31" s="8">
        <f t="shared" si="1"/>
        <v>4.5451150409559687E-2</v>
      </c>
      <c r="J31" s="17">
        <f t="shared" si="2"/>
        <v>171696473.07449999</v>
      </c>
      <c r="K31" s="17"/>
      <c r="L31" s="17"/>
    </row>
    <row r="32" spans="1:12" s="1" customFormat="1" ht="13.5" customHeight="1" x14ac:dyDescent="0.25">
      <c r="A32" s="22" t="s">
        <v>22</v>
      </c>
      <c r="B32" s="41"/>
      <c r="C32" s="10" t="s">
        <v>90</v>
      </c>
      <c r="D32" s="2">
        <v>1333876063.3100002</v>
      </c>
      <c r="E32" s="2">
        <v>1401045440</v>
      </c>
      <c r="F32" s="17"/>
      <c r="G32" s="15">
        <f t="shared" si="3"/>
        <v>67169376.689999819</v>
      </c>
      <c r="H32" s="15"/>
      <c r="I32" s="8">
        <f t="shared" si="1"/>
        <v>4.794232561793272E-2</v>
      </c>
      <c r="J32" s="17">
        <f t="shared" si="2"/>
        <v>210156816</v>
      </c>
      <c r="K32" s="17"/>
      <c r="L32" s="17"/>
    </row>
    <row r="33" spans="1:12" ht="13.8" x14ac:dyDescent="0.25">
      <c r="A33" s="9" t="s">
        <v>26</v>
      </c>
      <c r="B33" s="41"/>
      <c r="C33" s="10" t="s">
        <v>91</v>
      </c>
      <c r="D33" s="2">
        <v>129198091.41479999</v>
      </c>
      <c r="E33" s="2">
        <v>105882352.95999999</v>
      </c>
      <c r="F33" s="17">
        <v>11764705.880000001</v>
      </c>
      <c r="G33" s="15">
        <f t="shared" si="3"/>
        <v>-35080444.334799998</v>
      </c>
      <c r="H33" s="28"/>
      <c r="I33" s="8">
        <f t="shared" si="1"/>
        <v>-0.33131530754754396</v>
      </c>
      <c r="J33" s="17">
        <f t="shared" si="2"/>
        <v>15882352.943999998</v>
      </c>
      <c r="K33" s="17"/>
      <c r="L33" s="17"/>
    </row>
    <row r="34" spans="1:12" ht="13.8" x14ac:dyDescent="0.25">
      <c r="A34" s="9" t="s">
        <v>26</v>
      </c>
      <c r="B34" s="41"/>
      <c r="C34" s="10" t="s">
        <v>92</v>
      </c>
      <c r="D34" s="2">
        <v>414802994.16013008</v>
      </c>
      <c r="E34" s="2">
        <v>389473684.18000001</v>
      </c>
      <c r="F34" s="17">
        <v>29532163.749999996</v>
      </c>
      <c r="G34" s="15">
        <f t="shared" si="3"/>
        <v>-54861473.730130076</v>
      </c>
      <c r="H34" s="28"/>
      <c r="I34" s="8">
        <f t="shared" si="1"/>
        <v>-0.1408605406694825</v>
      </c>
      <c r="J34" s="17">
        <f t="shared" si="2"/>
        <v>58421052.626999997</v>
      </c>
      <c r="K34" s="17"/>
      <c r="L34" s="17"/>
    </row>
    <row r="35" spans="1:12" ht="13.8" x14ac:dyDescent="0.25">
      <c r="A35" s="9" t="s">
        <v>28</v>
      </c>
      <c r="B35" s="41"/>
      <c r="C35" s="36" t="s">
        <v>93</v>
      </c>
      <c r="D35" s="2">
        <v>109418468</v>
      </c>
      <c r="E35" s="2">
        <v>113437500</v>
      </c>
      <c r="F35" s="17">
        <v>9062500</v>
      </c>
      <c r="G35" s="15">
        <f t="shared" si="3"/>
        <v>-5043468</v>
      </c>
      <c r="H35" s="28"/>
      <c r="I35" s="8">
        <f t="shared" si="1"/>
        <v>-4.4460323966942147E-2</v>
      </c>
      <c r="J35" s="17">
        <f t="shared" si="2"/>
        <v>17015625</v>
      </c>
      <c r="K35" s="17"/>
      <c r="L35" s="17"/>
    </row>
    <row r="36" spans="1:12" ht="13.8" x14ac:dyDescent="0.25">
      <c r="A36" s="9" t="s">
        <v>25</v>
      </c>
      <c r="B36" s="41"/>
      <c r="C36" s="10" t="s">
        <v>94</v>
      </c>
      <c r="D36" s="2">
        <v>878062413.47000003</v>
      </c>
      <c r="E36" s="2">
        <v>703780206.44000006</v>
      </c>
      <c r="F36" s="17">
        <v>126316235.01000001</v>
      </c>
      <c r="G36" s="15">
        <f t="shared" si="3"/>
        <v>-300598442.03999996</v>
      </c>
      <c r="H36" s="28"/>
      <c r="I36" s="8">
        <f t="shared" si="1"/>
        <v>-0.42711977303332577</v>
      </c>
      <c r="J36" s="17">
        <f t="shared" si="2"/>
        <v>105567030.96600001</v>
      </c>
      <c r="K36" s="17"/>
      <c r="L36" s="17"/>
    </row>
    <row r="37" spans="1:12" ht="13.8" x14ac:dyDescent="0.25">
      <c r="A37" s="9" t="s">
        <v>37</v>
      </c>
      <c r="B37" s="10"/>
      <c r="C37" s="10" t="s">
        <v>95</v>
      </c>
      <c r="D37" s="2">
        <v>4414166108.1000004</v>
      </c>
      <c r="E37" s="2">
        <v>4450000000</v>
      </c>
      <c r="F37" s="17"/>
      <c r="G37" s="15">
        <f t="shared" si="3"/>
        <v>35833891.899999619</v>
      </c>
      <c r="H37" s="28"/>
      <c r="I37" s="8">
        <f t="shared" si="1"/>
        <v>8.0525599775280038E-3</v>
      </c>
      <c r="J37" s="17">
        <f t="shared" si="2"/>
        <v>667500000</v>
      </c>
      <c r="K37" s="17"/>
      <c r="L37" s="17"/>
    </row>
    <row r="38" spans="1:12" ht="13.2" x14ac:dyDescent="0.2">
      <c r="A38" s="5"/>
      <c r="B38" s="5"/>
      <c r="C38" s="5"/>
      <c r="D38" s="6">
        <f>SUM(D39)</f>
        <v>145000000</v>
      </c>
      <c r="E38" s="6">
        <f>SUM(E39)</f>
        <v>300000000</v>
      </c>
      <c r="F38" s="6">
        <f t="shared" ref="F38:G38" si="4">SUM(F39)</f>
        <v>150000000</v>
      </c>
      <c r="G38" s="6">
        <f t="shared" si="4"/>
        <v>5000000</v>
      </c>
      <c r="H38" s="6">
        <f>SUM(H39:H72)</f>
        <v>0</v>
      </c>
      <c r="I38" s="5"/>
      <c r="J38" s="5"/>
      <c r="K38" s="6">
        <f>SUM(K39:K72)</f>
        <v>0</v>
      </c>
      <c r="L38" s="6">
        <f>SUM(L39:L72)</f>
        <v>0</v>
      </c>
    </row>
    <row r="39" spans="1:12" s="1" customFormat="1" ht="24.6" customHeight="1" x14ac:dyDescent="0.2">
      <c r="A39" s="33" t="s">
        <v>16</v>
      </c>
      <c r="B39" s="10" t="s">
        <v>35</v>
      </c>
      <c r="C39" s="10" t="s">
        <v>96</v>
      </c>
      <c r="D39" s="2">
        <v>145000000</v>
      </c>
      <c r="E39" s="2">
        <v>300000000</v>
      </c>
      <c r="F39" s="17">
        <v>150000000</v>
      </c>
      <c r="G39" s="15">
        <f>E39-D39-F39-H39</f>
        <v>5000000</v>
      </c>
      <c r="H39" s="15"/>
      <c r="I39" s="16">
        <f t="shared" si="1"/>
        <v>1.6666666666666666E-2</v>
      </c>
      <c r="J39" s="17">
        <f t="shared" si="2"/>
        <v>45000000</v>
      </c>
      <c r="K39" s="17"/>
      <c r="L39" s="17"/>
    </row>
    <row r="40" spans="1:12" ht="13.2" x14ac:dyDescent="0.2">
      <c r="A40" s="3" t="s">
        <v>9</v>
      </c>
      <c r="B40" s="7"/>
      <c r="C40" s="7"/>
      <c r="D40" s="4">
        <f>D38+D5+D2</f>
        <v>22305119450.124931</v>
      </c>
      <c r="E40" s="4">
        <f t="shared" ref="E40:G40" si="5">E38+E5+E2</f>
        <v>22741001526.990002</v>
      </c>
      <c r="F40" s="4">
        <f t="shared" si="5"/>
        <v>1329372179.8011112</v>
      </c>
      <c r="G40" s="4">
        <f t="shared" si="5"/>
        <v>-1466178002.9360416</v>
      </c>
      <c r="H40" s="4"/>
      <c r="I40" s="4"/>
      <c r="J40" s="4"/>
      <c r="K40" s="4"/>
    </row>
    <row r="41" spans="1:12" x14ac:dyDescent="0.2">
      <c r="D41" s="37"/>
    </row>
  </sheetData>
  <mergeCells count="2">
    <mergeCell ref="B3:B4"/>
    <mergeCell ref="B6:B36"/>
  </mergeCells>
  <conditionalFormatting sqref="I3:I4 I6:I37">
    <cfRule type="cellIs" dxfId="1" priority="2" operator="greaterThan">
      <formula>0.15</formula>
    </cfRule>
  </conditionalFormatting>
  <conditionalFormatting sqref="I39">
    <cfRule type="cellIs" dxfId="0" priority="1" operator="greaterThan">
      <formula>0.15</formula>
    </cfRule>
  </conditionalFormatting>
  <pageMargins left="0.7" right="0.7" top="0.75" bottom="0.75" header="0.3" footer="0.3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МФО</vt:lpstr>
      <vt:lpstr>ЛК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Алия Нурлановна Галиева</dc:creator>
  <cp:lastModifiedBy>Айгерим Жандосовна Ахатова</cp:lastModifiedBy>
  <cp:lastPrinted>2023-11-09T11:28:52Z</cp:lastPrinted>
  <dcterms:created xsi:type="dcterms:W3CDTF">2018-05-06T05:20:31Z</dcterms:created>
  <dcterms:modified xsi:type="dcterms:W3CDTF">2024-09-02T06:09:18Z</dcterms:modified>
</cp:coreProperties>
</file>